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nviron\Woodland Conservation\TCP Worksheets\WCO2024 Worksheets\"/>
    </mc:Choice>
  </mc:AlternateContent>
  <xr:revisionPtr revIDLastSave="0" documentId="13_ncr:1_{61F0C2D6-3951-450F-9B38-4F026631AB10}" xr6:coauthVersionLast="47" xr6:coauthVersionMax="47" xr10:uidLastSave="{00000000-0000-0000-0000-000000000000}"/>
  <workbookProtection workbookAlgorithmName="SHA-512" workbookHashValue="HjGP0almLOMnbL2WwNuHXW2mGSPZzx5dUHLChn1zN9WauifY/ObISoWO72s5BoWC0eLJ2fqmxYv34jdckN0XfQ==" workbookSaltValue="7COXkm0HA3pnhfrWsJCpMQ==" workbookSpinCount="100000" lockStructure="1"/>
  <bookViews>
    <workbookView xWindow="22932" yWindow="-108" windowWidth="23256" windowHeight="12456" tabRatio="535" activeTab="3" xr2:uid="{1BA54657-2D7F-4420-86AC-A30784E4C841}"/>
  </bookViews>
  <sheets>
    <sheet name="Standard Worksheet" sheetId="1" r:id="rId1"/>
    <sheet name="Specimen Tree Worksheet" sheetId="12" r:id="rId2"/>
    <sheet name="A" sheetId="2" r:id="rId3"/>
    <sheet name="Government and Linear Projects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2" l="1"/>
  <c r="F27" i="1"/>
  <c r="D27" i="1"/>
  <c r="E27" i="1"/>
  <c r="G30" i="1"/>
  <c r="G26" i="1"/>
  <c r="G25" i="1"/>
  <c r="C55" i="1"/>
  <c r="C53" i="1"/>
  <c r="C54" i="1"/>
  <c r="C58" i="1"/>
  <c r="G31" i="1"/>
  <c r="G42" i="8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G27" i="1"/>
  <c r="B9" i="12"/>
  <c r="E52" i="1"/>
  <c r="F32" i="1"/>
  <c r="E32" i="1"/>
  <c r="D32" i="1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F50" i="1"/>
  <c r="D46" i="1"/>
  <c r="C56" i="1" s="1"/>
  <c r="D14" i="1"/>
  <c r="E67" i="1"/>
  <c r="D40" i="1"/>
  <c r="F41" i="1"/>
  <c r="G64" i="1"/>
  <c r="E9" i="1"/>
  <c r="D9" i="1"/>
  <c r="C9" i="1"/>
  <c r="G35" i="8"/>
  <c r="G17" i="8"/>
  <c r="E19" i="8"/>
  <c r="E21" i="8"/>
  <c r="G25" i="8"/>
  <c r="E30" i="8"/>
  <c r="E36" i="8" s="1"/>
  <c r="AD3" i="2"/>
  <c r="AE3" i="2"/>
  <c r="AF3" i="2"/>
  <c r="AG3" i="2"/>
  <c r="AH3" i="2"/>
  <c r="AI3" i="2"/>
  <c r="AD4" i="2"/>
  <c r="AE4" i="2"/>
  <c r="AF4" i="2"/>
  <c r="AG4" i="2"/>
  <c r="AH4" i="2"/>
  <c r="AI4" i="2"/>
  <c r="AD5" i="2"/>
  <c r="AE5" i="2"/>
  <c r="AF5" i="2"/>
  <c r="AG5" i="2"/>
  <c r="AH5" i="2"/>
  <c r="AI5" i="2"/>
  <c r="AD6" i="2"/>
  <c r="AE6" i="2"/>
  <c r="AF6" i="2"/>
  <c r="AG6" i="2"/>
  <c r="AH6" i="2"/>
  <c r="AI6" i="2"/>
  <c r="AD7" i="2"/>
  <c r="AE7" i="2"/>
  <c r="AF7" i="2"/>
  <c r="AG7" i="2"/>
  <c r="AH7" i="2"/>
  <c r="AI7" i="2"/>
  <c r="AD8" i="2"/>
  <c r="AE8" i="2"/>
  <c r="AF8" i="2"/>
  <c r="AG8" i="2"/>
  <c r="AH8" i="2"/>
  <c r="AI8" i="2"/>
  <c r="AD9" i="2"/>
  <c r="AE9" i="2"/>
  <c r="AF9" i="2"/>
  <c r="AG9" i="2"/>
  <c r="AH9" i="2"/>
  <c r="AI9" i="2"/>
  <c r="AD10" i="2"/>
  <c r="AE10" i="2"/>
  <c r="AF10" i="2"/>
  <c r="AG10" i="2"/>
  <c r="AH10" i="2"/>
  <c r="AI10" i="2"/>
  <c r="AD11" i="2"/>
  <c r="AE11" i="2"/>
  <c r="AF11" i="2"/>
  <c r="AG11" i="2"/>
  <c r="AH11" i="2"/>
  <c r="AI11" i="2"/>
  <c r="AD12" i="2"/>
  <c r="AE12" i="2"/>
  <c r="AF12" i="2"/>
  <c r="AG12" i="2"/>
  <c r="AH12" i="2"/>
  <c r="AI12" i="2"/>
  <c r="AD13" i="2"/>
  <c r="AE13" i="2"/>
  <c r="AF13" i="2"/>
  <c r="AG13" i="2"/>
  <c r="AH13" i="2"/>
  <c r="AI13" i="2"/>
  <c r="AD14" i="2"/>
  <c r="AE14" i="2"/>
  <c r="AF14" i="2"/>
  <c r="AG14" i="2"/>
  <c r="AH14" i="2"/>
  <c r="AI14" i="2"/>
  <c r="AD15" i="2"/>
  <c r="AE15" i="2"/>
  <c r="AF15" i="2"/>
  <c r="AG15" i="2"/>
  <c r="AH15" i="2"/>
  <c r="AI15" i="2"/>
  <c r="AD16" i="2"/>
  <c r="AE16" i="2"/>
  <c r="AF16" i="2"/>
  <c r="AG16" i="2"/>
  <c r="AH16" i="2"/>
  <c r="AI16" i="2"/>
  <c r="AD17" i="2"/>
  <c r="AE17" i="2"/>
  <c r="AF17" i="2"/>
  <c r="AG17" i="2"/>
  <c r="AH17" i="2"/>
  <c r="AI17" i="2"/>
  <c r="AD18" i="2"/>
  <c r="AE18" i="2"/>
  <c r="AF18" i="2"/>
  <c r="AG18" i="2"/>
  <c r="AH18" i="2"/>
  <c r="AI18" i="2"/>
  <c r="AD19" i="2"/>
  <c r="AE19" i="2"/>
  <c r="AF19" i="2"/>
  <c r="AG19" i="2"/>
  <c r="AH19" i="2"/>
  <c r="AI19" i="2"/>
  <c r="AD20" i="2"/>
  <c r="AE20" i="2"/>
  <c r="AF20" i="2"/>
  <c r="AG20" i="2"/>
  <c r="AH20" i="2"/>
  <c r="AI20" i="2"/>
  <c r="AD21" i="2"/>
  <c r="AE21" i="2"/>
  <c r="AF21" i="2"/>
  <c r="AG21" i="2"/>
  <c r="AH21" i="2"/>
  <c r="AI21" i="2"/>
  <c r="AD22" i="2"/>
  <c r="AE22" i="2"/>
  <c r="AF22" i="2"/>
  <c r="AG22" i="2"/>
  <c r="AH22" i="2"/>
  <c r="AI22" i="2"/>
  <c r="AD23" i="2"/>
  <c r="AE23" i="2"/>
  <c r="AF23" i="2"/>
  <c r="AG23" i="2"/>
  <c r="AH23" i="2"/>
  <c r="AI23" i="2"/>
  <c r="AD24" i="2"/>
  <c r="AE24" i="2"/>
  <c r="AF24" i="2"/>
  <c r="AG24" i="2"/>
  <c r="AH24" i="2"/>
  <c r="AI24" i="2"/>
  <c r="AD25" i="2"/>
  <c r="AE25" i="2"/>
  <c r="AF25" i="2"/>
  <c r="AG25" i="2"/>
  <c r="AH25" i="2"/>
  <c r="AI25" i="2"/>
  <c r="AD26" i="2"/>
  <c r="AE26" i="2"/>
  <c r="AF26" i="2"/>
  <c r="AG26" i="2"/>
  <c r="AH26" i="2"/>
  <c r="AI26" i="2"/>
  <c r="AD27" i="2"/>
  <c r="AE27" i="2"/>
  <c r="AF27" i="2"/>
  <c r="AG27" i="2"/>
  <c r="AH27" i="2"/>
  <c r="AI27" i="2"/>
  <c r="AD28" i="2"/>
  <c r="AE28" i="2"/>
  <c r="AF28" i="2"/>
  <c r="AG28" i="2"/>
  <c r="AH28" i="2"/>
  <c r="AI28" i="2"/>
  <c r="AD29" i="2"/>
  <c r="AE29" i="2"/>
  <c r="AF29" i="2"/>
  <c r="AG29" i="2"/>
  <c r="AH29" i="2"/>
  <c r="AI29" i="2"/>
  <c r="AD30" i="2"/>
  <c r="AE30" i="2"/>
  <c r="AF30" i="2"/>
  <c r="AG30" i="2"/>
  <c r="AH30" i="2"/>
  <c r="AI30" i="2"/>
  <c r="AD31" i="2"/>
  <c r="AE31" i="2"/>
  <c r="AF31" i="2"/>
  <c r="AG31" i="2"/>
  <c r="AH31" i="2"/>
  <c r="AI31" i="2"/>
  <c r="AD32" i="2"/>
  <c r="AE32" i="2"/>
  <c r="AF32" i="2"/>
  <c r="AG32" i="2"/>
  <c r="AH32" i="2"/>
  <c r="AI32" i="2"/>
  <c r="AD33" i="2"/>
  <c r="AE33" i="2"/>
  <c r="AF33" i="2"/>
  <c r="AG33" i="2"/>
  <c r="AH33" i="2"/>
  <c r="AI33" i="2"/>
  <c r="AD34" i="2"/>
  <c r="AE34" i="2"/>
  <c r="AF34" i="2"/>
  <c r="AG34" i="2"/>
  <c r="AH34" i="2"/>
  <c r="AI34" i="2"/>
  <c r="AD35" i="2"/>
  <c r="AE35" i="2"/>
  <c r="AF35" i="2"/>
  <c r="AG35" i="2"/>
  <c r="AH35" i="2"/>
  <c r="AI35" i="2"/>
  <c r="AD36" i="2"/>
  <c r="AE36" i="2"/>
  <c r="AF36" i="2"/>
  <c r="AG36" i="2"/>
  <c r="AH36" i="2"/>
  <c r="AI36" i="2"/>
  <c r="AD37" i="2"/>
  <c r="AE37" i="2"/>
  <c r="AF37" i="2"/>
  <c r="AG37" i="2"/>
  <c r="AH37" i="2"/>
  <c r="AI37" i="2"/>
  <c r="AD38" i="2"/>
  <c r="AE38" i="2"/>
  <c r="AF38" i="2"/>
  <c r="AG38" i="2"/>
  <c r="AH38" i="2"/>
  <c r="AI38" i="2"/>
  <c r="AD39" i="2"/>
  <c r="AE39" i="2"/>
  <c r="AF39" i="2"/>
  <c r="AG39" i="2"/>
  <c r="AH39" i="2"/>
  <c r="AI39" i="2"/>
  <c r="AD40" i="2"/>
  <c r="AE40" i="2"/>
  <c r="AF40" i="2"/>
  <c r="AG40" i="2"/>
  <c r="AH40" i="2"/>
  <c r="AI40" i="2"/>
  <c r="AD41" i="2"/>
  <c r="AE41" i="2"/>
  <c r="AF41" i="2"/>
  <c r="AG41" i="2"/>
  <c r="AH41" i="2"/>
  <c r="AI41" i="2"/>
  <c r="AD42" i="2"/>
  <c r="AE42" i="2"/>
  <c r="AF42" i="2"/>
  <c r="AG42" i="2"/>
  <c r="AH42" i="2"/>
  <c r="AI42" i="2"/>
  <c r="AD43" i="2"/>
  <c r="AE43" i="2"/>
  <c r="AF43" i="2"/>
  <c r="AG43" i="2"/>
  <c r="AH43" i="2"/>
  <c r="AI43" i="2"/>
  <c r="AD44" i="2"/>
  <c r="AE44" i="2"/>
  <c r="AF44" i="2"/>
  <c r="AG44" i="2"/>
  <c r="AH44" i="2"/>
  <c r="AI44" i="2"/>
  <c r="AD45" i="2"/>
  <c r="AE45" i="2"/>
  <c r="AF45" i="2"/>
  <c r="AG45" i="2"/>
  <c r="AH45" i="2"/>
  <c r="AI45" i="2"/>
  <c r="AD46" i="2"/>
  <c r="AE46" i="2"/>
  <c r="AF46" i="2"/>
  <c r="AG46" i="2"/>
  <c r="AH46" i="2"/>
  <c r="AI46" i="2"/>
  <c r="AD47" i="2"/>
  <c r="AE47" i="2"/>
  <c r="AF47" i="2"/>
  <c r="AG47" i="2"/>
  <c r="AH47" i="2"/>
  <c r="AI47" i="2"/>
  <c r="AD48" i="2"/>
  <c r="AE48" i="2"/>
  <c r="AF48" i="2"/>
  <c r="AG48" i="2"/>
  <c r="AH48" i="2"/>
  <c r="AI48" i="2"/>
  <c r="AD49" i="2"/>
  <c r="AE49" i="2"/>
  <c r="AF49" i="2"/>
  <c r="AG49" i="2"/>
  <c r="AH49" i="2"/>
  <c r="AI49" i="2"/>
  <c r="C28" i="1"/>
  <c r="G32" i="1"/>
  <c r="F9" i="1"/>
  <c r="C33" i="1"/>
  <c r="D33" i="1"/>
  <c r="C19" i="1"/>
  <c r="D19" i="1"/>
  <c r="D28" i="1"/>
  <c r="D29" i="1"/>
  <c r="D36" i="1"/>
  <c r="C59" i="1"/>
  <c r="D51" i="1" l="1"/>
  <c r="C57" i="1"/>
</calcChain>
</file>

<file path=xl/sharedStrings.xml><?xml version="1.0" encoding="utf-8"?>
<sst xmlns="http://schemas.openxmlformats.org/spreadsheetml/2006/main" count="335" uniqueCount="230">
  <si>
    <t>CB-20-2024 and CB-22-2024 (Effective July 1, 2024)</t>
  </si>
  <si>
    <r>
      <rPr>
        <b/>
        <sz val="9"/>
        <color rgb="FF000000"/>
        <rFont val="Arial"/>
        <family val="2"/>
      </rPr>
      <t xml:space="preserve">SECTION I-Establishing Site Information- </t>
    </r>
    <r>
      <rPr>
        <sz val="9"/>
        <color rgb="FF000000"/>
        <rFont val="Arial"/>
        <family val="2"/>
      </rPr>
      <t>(Enter acres for each zone)</t>
    </r>
  </si>
  <si>
    <t>Zone (s):</t>
  </si>
  <si>
    <t>R-80</t>
  </si>
  <si>
    <t>Gross Tract:</t>
  </si>
  <si>
    <t>Floodplain:</t>
  </si>
  <si>
    <t>Previously Dedicated Land:</t>
  </si>
  <si>
    <t>Net Tract (NTA):</t>
  </si>
  <si>
    <t>TCP Number</t>
  </si>
  <si>
    <t>Revision #</t>
  </si>
  <si>
    <t>Property Description or Subdivision Name:</t>
  </si>
  <si>
    <t>Location/Address of Project</t>
  </si>
  <si>
    <t>Is this a Stream Restoration Project? (Y/N)</t>
  </si>
  <si>
    <t>N</t>
  </si>
  <si>
    <t>Plan 2035 Transit oriented Center (T-O-C)? (Y/N)</t>
  </si>
  <si>
    <t>Priority Funding Area (PFA)? (Y/N)</t>
  </si>
  <si>
    <t>Y</t>
  </si>
  <si>
    <t>Is any portion of the property in a WC Bank? (Y/N)</t>
  </si>
  <si>
    <t xml:space="preserve">Is the net tract area 5.00 acres or greater, and clearing </t>
  </si>
  <si>
    <r>
      <t xml:space="preserve">SECTION II-Determining Requirements </t>
    </r>
    <r>
      <rPr>
        <sz val="9"/>
        <rFont val="Arial"/>
        <family val="2"/>
      </rPr>
      <t>(Enter acres for each corresponding column)</t>
    </r>
    <r>
      <rPr>
        <b/>
        <sz val="9"/>
        <rFont val="Arial"/>
        <family val="2"/>
      </rPr>
      <t xml:space="preserve"> </t>
    </r>
  </si>
  <si>
    <t>Column A</t>
  </si>
  <si>
    <t>Column B</t>
  </si>
  <si>
    <t>Column C</t>
  </si>
  <si>
    <t>Column D</t>
  </si>
  <si>
    <t>Column  E</t>
  </si>
  <si>
    <t>WCT/AFT %</t>
  </si>
  <si>
    <t xml:space="preserve">  Net Tract</t>
  </si>
  <si>
    <t>Floodplain</t>
  </si>
  <si>
    <t xml:space="preserve">Off-Site </t>
  </si>
  <si>
    <t>Total</t>
  </si>
  <si>
    <t>Woodland Conservation Threshold (WCT)=</t>
  </si>
  <si>
    <t>Replacement Required (1:1 Outside T-O-C, 0.25:1 Inside T-O-C)</t>
  </si>
  <si>
    <t xml:space="preserve">Afforestation  Threshold (AFT) =                      </t>
  </si>
  <si>
    <t>Off-site WCA (preservation)being provided on this property</t>
  </si>
  <si>
    <t>Off-site WCA (afforestation) being provided on this property</t>
  </si>
  <si>
    <t>Woodland Conservation Requirement</t>
  </si>
  <si>
    <t xml:space="preserve"> acres</t>
  </si>
  <si>
    <r>
      <t xml:space="preserve">SECTION III-Meeting the Requirements </t>
    </r>
    <r>
      <rPr>
        <sz val="9"/>
        <rFont val="Arial"/>
        <family val="2"/>
      </rPr>
      <t>(Enter acres for each corresponding column)</t>
    </r>
  </si>
  <si>
    <t>On-site Woodland Preservation</t>
  </si>
  <si>
    <t>Adjusted Stream Buffer Afforestation (calculated below)</t>
  </si>
  <si>
    <t>On-site Afforestation / Reforestation</t>
  </si>
  <si>
    <t>Bond amount:</t>
  </si>
  <si>
    <t>On-site Natural Regeneration</t>
  </si>
  <si>
    <t>Specimen/Historic Tree Credit  (Unimpacted CRZ area * 1.0)</t>
  </si>
  <si>
    <t>Off-site WCA (preservation) provided on this property</t>
  </si>
  <si>
    <t>Off-site WCA (afforestation) provided on this property</t>
  </si>
  <si>
    <t>Forest Enhancement Credit (Credit 50% of area provided)</t>
  </si>
  <si>
    <t xml:space="preserve">On-site Landscaping </t>
  </si>
  <si>
    <t>T-O-C only</t>
  </si>
  <si>
    <t>Street Tree Credit (Existing or 10-year canopy coverage)</t>
  </si>
  <si>
    <t>Off-site Woodland Conservation Credits Required</t>
  </si>
  <si>
    <t>Area provided in fee-in-lieu (One acre or less, unless in a T-O-C)</t>
  </si>
  <si>
    <t>Fee amount:</t>
  </si>
  <si>
    <t>Woodland Conservation Provided</t>
  </si>
  <si>
    <t>Area of woodland not cleared</t>
  </si>
  <si>
    <t xml:space="preserve">  </t>
  </si>
  <si>
    <t>Net tract woodland retained not part of requirements:</t>
  </si>
  <si>
    <t>100-year floodplain woodland retained</t>
  </si>
  <si>
    <t>On-site woodland conservation provided</t>
  </si>
  <si>
    <t>On-site woodland conservation alternatives provided</t>
  </si>
  <si>
    <t xml:space="preserve">acres </t>
  </si>
  <si>
    <t xml:space="preserve">On-site woodland retained not credited </t>
  </si>
  <si>
    <t>Off-site WC credits allowed in preservation</t>
  </si>
  <si>
    <t xml:space="preserve">Regulated Stream Buffer (RSB) Afforestation Requirement </t>
  </si>
  <si>
    <t xml:space="preserve">On-site regulated stream buffer (RSB) area (See NRI Site Statistics Table) </t>
  </si>
  <si>
    <t>acres</t>
  </si>
  <si>
    <t>On-site unforested RSB area(See NRI Site Statistics Table)</t>
  </si>
  <si>
    <t>Has the applicant demonstrated why full buffer afforestation cannot be provided?  (See required SOJ)</t>
  </si>
  <si>
    <t>Adjustment granted to RSB Afforestation Requirement based on SOJ?</t>
  </si>
  <si>
    <t>Adjusted Regulated  Stream Buffer Afforestation Required</t>
  </si>
  <si>
    <t xml:space="preserve">Does on-site WC afforestation/reforestation satisfy the adjusted RSB requirement? </t>
  </si>
  <si>
    <t>Additional on-site afforestation/reforestation required (not credited as on-site WC)</t>
  </si>
  <si>
    <t xml:space="preserve"> Prepared by: </t>
  </si>
  <si>
    <t>Signed</t>
  </si>
  <si>
    <t>Date</t>
  </si>
  <si>
    <t>Qualifications</t>
  </si>
  <si>
    <t>Zone</t>
  </si>
  <si>
    <t>WCT</t>
  </si>
  <si>
    <t>AFT</t>
  </si>
  <si>
    <t>Zone 1</t>
  </si>
  <si>
    <t>Zone 2</t>
  </si>
  <si>
    <t>Zone 3</t>
  </si>
  <si>
    <t>Zone1</t>
  </si>
  <si>
    <t>Old Ordinance</t>
  </si>
  <si>
    <t>O-S</t>
  </si>
  <si>
    <t>R-A</t>
  </si>
  <si>
    <t>R-E</t>
  </si>
  <si>
    <t>R-R</t>
  </si>
  <si>
    <t>R-55</t>
  </si>
  <si>
    <t>R-35</t>
  </si>
  <si>
    <t>R-20</t>
  </si>
  <si>
    <t>R-T</t>
  </si>
  <si>
    <t>R-30</t>
  </si>
  <si>
    <t>R-30C</t>
  </si>
  <si>
    <t>R-18</t>
  </si>
  <si>
    <t>R-18C</t>
  </si>
  <si>
    <t>R-10</t>
  </si>
  <si>
    <t>R-10A</t>
  </si>
  <si>
    <t>R-H</t>
  </si>
  <si>
    <t>R-U</t>
  </si>
  <si>
    <t>R-M</t>
  </si>
  <si>
    <t>R-L</t>
  </si>
  <si>
    <t>R-M-H</t>
  </si>
  <si>
    <t>M-A-C</t>
  </si>
  <si>
    <t>L-A-C</t>
  </si>
  <si>
    <t>C-A</t>
  </si>
  <si>
    <t>C-O</t>
  </si>
  <si>
    <t>C-S-C</t>
  </si>
  <si>
    <t>C-1</t>
  </si>
  <si>
    <t>C-C</t>
  </si>
  <si>
    <t>C-G</t>
  </si>
  <si>
    <t>C-2</t>
  </si>
  <si>
    <t>C-W</t>
  </si>
  <si>
    <t>C-M</t>
  </si>
  <si>
    <t>C-H</t>
  </si>
  <si>
    <t>I-1</t>
  </si>
  <si>
    <t>I-2</t>
  </si>
  <si>
    <t>I-3</t>
  </si>
  <si>
    <t>I-4</t>
  </si>
  <si>
    <t>M-X-T</t>
  </si>
  <si>
    <t>V-M</t>
  </si>
  <si>
    <t>V-L</t>
  </si>
  <si>
    <t>R-S</t>
  </si>
  <si>
    <t>E-I-A</t>
  </si>
  <si>
    <t>C-R-C</t>
  </si>
  <si>
    <t>T-D-O</t>
  </si>
  <si>
    <t>R-P-C</t>
  </si>
  <si>
    <t>M-X-C</t>
  </si>
  <si>
    <t>M-U-I</t>
  </si>
  <si>
    <t>R-O-S</t>
  </si>
  <si>
    <t>ROS</t>
  </si>
  <si>
    <t>AG</t>
  </si>
  <si>
    <t>AR</t>
  </si>
  <si>
    <t>RE</t>
  </si>
  <si>
    <t>RR</t>
  </si>
  <si>
    <t>RSF-95</t>
  </si>
  <si>
    <t>RSF-65</t>
  </si>
  <si>
    <t>RSF-A</t>
  </si>
  <si>
    <t>RMF-12</t>
  </si>
  <si>
    <t>RMF-20</t>
  </si>
  <si>
    <t>RMF-48</t>
  </si>
  <si>
    <t>RMH</t>
  </si>
  <si>
    <t>R-PD</t>
  </si>
  <si>
    <t>CGO</t>
  </si>
  <si>
    <t>CS</t>
  </si>
  <si>
    <t>IH</t>
  </si>
  <si>
    <t>IE</t>
  </si>
  <si>
    <t>IE-PD</t>
  </si>
  <si>
    <t>CN</t>
  </si>
  <si>
    <t>NAC</t>
  </si>
  <si>
    <t>TAC</t>
  </si>
  <si>
    <t>LTO</t>
  </si>
  <si>
    <t>RTO-L</t>
  </si>
  <si>
    <t>RTO-H</t>
  </si>
  <si>
    <t>NAC-PD</t>
  </si>
  <si>
    <t>TAC-PD</t>
  </si>
  <si>
    <t>LTO-PD</t>
  </si>
  <si>
    <t>RTO-PD</t>
  </si>
  <si>
    <t>MU-PD</t>
  </si>
  <si>
    <t>LCD</t>
  </si>
  <si>
    <t>LMXT</t>
  </si>
  <si>
    <t>LMUTC</t>
  </si>
  <si>
    <t>CB-20-2024  (Effective July 1, 2024)</t>
  </si>
  <si>
    <t>Woodland Conservation Worksheet</t>
  </si>
  <si>
    <t>for Governmental and Linear Projects in Prince George's County</t>
  </si>
  <si>
    <t xml:space="preserve">SECTION 1-Establishing Site Information </t>
  </si>
  <si>
    <t>Property Description or Name:</t>
  </si>
  <si>
    <t>Project Location;</t>
  </si>
  <si>
    <t>TCP2  Number:</t>
  </si>
  <si>
    <t>TCP2-017-11</t>
  </si>
  <si>
    <t>NRI Number:</t>
  </si>
  <si>
    <t>NRI-028-10</t>
  </si>
  <si>
    <t>Current Zone(s)</t>
  </si>
  <si>
    <t xml:space="preserve">Located in a Priority Funding Area (PFA)?  </t>
  </si>
  <si>
    <t>Project Area/Limits:</t>
  </si>
  <si>
    <t>SECTION 2-Determining Requirements</t>
  </si>
  <si>
    <t>Existing Woodland in Project Limits = WCT</t>
  </si>
  <si>
    <t xml:space="preserve">or </t>
  </si>
  <si>
    <t>Woodland Cleared in Project Limits</t>
  </si>
  <si>
    <t>Total area of woodland cleared (subject to 1:1 replacement)</t>
  </si>
  <si>
    <t>Off-Site Woodland Conservation provided on this property</t>
  </si>
  <si>
    <t xml:space="preserve">Woodland Conservation Requirement: </t>
  </si>
  <si>
    <t>SECTION 3- Meeting the Requirements</t>
  </si>
  <si>
    <t>On-site Afforestation /Reforestation</t>
  </si>
  <si>
    <t>Specimen/Historic Tree Credit (CRZ area *1.0)</t>
  </si>
  <si>
    <t>Off-site WC in preservation provided on this property</t>
  </si>
  <si>
    <t>Off-site WC in afforestation provided on this property</t>
  </si>
  <si>
    <t>Forest Enhancement Credits (Area*0.50)</t>
  </si>
  <si>
    <t>On-site Landscape Credit  (T-O-C only)</t>
  </si>
  <si>
    <t xml:space="preserve">Street Tree Credit (Existing or 10-year canopy coverage) </t>
  </si>
  <si>
    <t>Prior Credit for Woodland Conservation provided off-site</t>
  </si>
  <si>
    <t>Current Credit for Woodland Conservation provided off-site</t>
  </si>
  <si>
    <t>Area provided in Fee-in-lieu</t>
  </si>
  <si>
    <t xml:space="preserve">Woodland Conservation Provided </t>
  </si>
  <si>
    <t>Regulated Stream Buffer (RSB) Afforestation Requirement</t>
  </si>
  <si>
    <t>Unforested Regulated Stream Buffer On-site (See NRI site statistics table)</t>
  </si>
  <si>
    <t>Has the applicant demonstrated that full buffer afforestation cannot be provided? (SOJ required)</t>
  </si>
  <si>
    <t>Adjustment granted to RSB afforestation requirements</t>
  </si>
  <si>
    <t>Adjusted RSB Afforestation Requirement</t>
  </si>
  <si>
    <t>Does the on-site afforestation satisfy the Adjusted RSB afforestation requirement? (Y /N)</t>
  </si>
  <si>
    <t>Total Net Tract Area:</t>
  </si>
  <si>
    <t>Woodland Cleared outside of T-O-C</t>
  </si>
  <si>
    <t>Woodland Cleared within the T-O-C (if applicable)</t>
  </si>
  <si>
    <t xml:space="preserve">        (Y/N)</t>
  </si>
  <si>
    <t xml:space="preserve">       (Y/N)</t>
  </si>
  <si>
    <t>Number of Specimen Trees to be removed</t>
  </si>
  <si>
    <t>Total area of DBH being removed</t>
  </si>
  <si>
    <t>One(1) Inch Caliper</t>
  </si>
  <si>
    <t>Two (2) Inch Caliper</t>
  </si>
  <si>
    <t>inches</t>
  </si>
  <si>
    <t>Proposed replacement (number of trees)</t>
  </si>
  <si>
    <t xml:space="preserve">Proposed fee-in-lieu </t>
  </si>
  <si>
    <t xml:space="preserve">inches </t>
  </si>
  <si>
    <t>Replacement Requirement (DBH)</t>
  </si>
  <si>
    <t>(assessed at $250/inch diameter of replacement requirement)</t>
  </si>
  <si>
    <t xml:space="preserve">      (Y/N)</t>
  </si>
  <si>
    <t xml:space="preserve">          (Up to 60% of Replacement Required per Line 23)</t>
  </si>
  <si>
    <t xml:space="preserve"> acres </t>
  </si>
  <si>
    <t xml:space="preserve">75% or more of existing woodlands is proposed?  (Y/N) </t>
  </si>
  <si>
    <t>Existing Woodland outside of T-O-C</t>
  </si>
  <si>
    <t>Existing Woodland inside of T-O-C (if applicable)</t>
  </si>
  <si>
    <t>Total Existing Woodland</t>
  </si>
  <si>
    <t>Smaller of 16 and 17</t>
  </si>
  <si>
    <t>TCP2-055-2025</t>
  </si>
  <si>
    <t>Tall Tree Lane, Bowie</t>
  </si>
  <si>
    <t>Giant Tree Retreat</t>
  </si>
  <si>
    <t>o-s</t>
  </si>
  <si>
    <t>TCP2-XXX-XXXX</t>
  </si>
  <si>
    <t xml:space="preserve"> Standard Woodland Conservation Worksheet for Prince George's County </t>
  </si>
  <si>
    <t>One and one half (1.5) Inch Caliper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</si>
</sst>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;;;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b/>
      <sz val="9"/>
      <color indexed="10"/>
      <name val="Arial"/>
      <family val="2"/>
    </font>
    <font>
      <u/>
      <sz val="9"/>
      <name val="Arial"/>
      <family val="2"/>
    </font>
    <font>
      <sz val="9"/>
      <name val="Times New Roman"/>
      <family val="1"/>
    </font>
    <font>
      <sz val="8.75"/>
      <name val="Arial"/>
      <family val="2"/>
    </font>
    <font>
      <sz val="9"/>
      <color theme="1"/>
      <name val="Arial"/>
      <family val="2"/>
    </font>
    <font>
      <sz val="9"/>
      <color rgb="FF0070C0"/>
      <name val="Arial"/>
      <family val="2"/>
    </font>
    <font>
      <sz val="9"/>
      <color rgb="FF0000FF"/>
      <name val="Arial"/>
      <family val="2"/>
    </font>
    <font>
      <sz val="9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2"/>
      <color rgb="FFFF0000"/>
      <name val="Arial"/>
      <family val="2"/>
    </font>
    <font>
      <strike/>
      <sz val="9"/>
      <color rgb="FFFF0000"/>
      <name val="Arial"/>
      <family val="2"/>
    </font>
    <font>
      <b/>
      <sz val="12"/>
      <color rgb="FFFF0000"/>
      <name val="Arial"/>
      <family val="2"/>
    </font>
    <font>
      <sz val="9"/>
      <color rgb="FF00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21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3" xfId="0" applyBorder="1"/>
    <xf numFmtId="0" fontId="3" fillId="0" borderId="0" xfId="0" applyFont="1"/>
    <xf numFmtId="0" fontId="0" fillId="0" borderId="0" xfId="0" applyAlignment="1">
      <alignment horizontal="right"/>
    </xf>
    <xf numFmtId="2" fontId="4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0" fillId="0" borderId="14" xfId="0" applyBorder="1"/>
    <xf numFmtId="0" fontId="5" fillId="0" borderId="0" xfId="0" applyFont="1"/>
    <xf numFmtId="0" fontId="6" fillId="0" borderId="0" xfId="0" applyFont="1"/>
    <xf numFmtId="0" fontId="6" fillId="0" borderId="2" xfId="0" applyFont="1" applyBorder="1"/>
    <xf numFmtId="2" fontId="10" fillId="2" borderId="5" xfId="0" applyNumberFormat="1" applyFont="1" applyFill="1" applyBorder="1" applyAlignment="1" applyProtection="1">
      <alignment horizontal="center"/>
      <protection locked="0"/>
    </xf>
    <xf numFmtId="0" fontId="6" fillId="0" borderId="3" xfId="0" applyFont="1" applyBorder="1"/>
    <xf numFmtId="2" fontId="10" fillId="2" borderId="5" xfId="0" applyNumberFormat="1" applyFont="1" applyFill="1" applyBorder="1" applyProtection="1">
      <protection locked="0"/>
    </xf>
    <xf numFmtId="2" fontId="6" fillId="0" borderId="5" xfId="0" applyNumberFormat="1" applyFont="1" applyBorder="1"/>
    <xf numFmtId="2" fontId="6" fillId="0" borderId="0" xfId="0" applyNumberFormat="1" applyFont="1"/>
    <xf numFmtId="2" fontId="6" fillId="3" borderId="5" xfId="0" applyNumberFormat="1" applyFont="1" applyFill="1" applyBorder="1" applyProtection="1">
      <protection locked="0"/>
    </xf>
    <xf numFmtId="2" fontId="6" fillId="0" borderId="11" xfId="0" applyNumberFormat="1" applyFont="1" applyBorder="1"/>
    <xf numFmtId="2" fontId="6" fillId="2" borderId="6" xfId="0" applyNumberFormat="1" applyFont="1" applyFill="1" applyBorder="1" applyProtection="1">
      <protection locked="0"/>
    </xf>
    <xf numFmtId="2" fontId="6" fillId="2" borderId="11" xfId="0" applyNumberFormat="1" applyFont="1" applyFill="1" applyBorder="1"/>
    <xf numFmtId="2" fontId="6" fillId="2" borderId="8" xfId="0" applyNumberFormat="1" applyFont="1" applyFill="1" applyBorder="1"/>
    <xf numFmtId="2" fontId="6" fillId="0" borderId="14" xfId="0" applyNumberFormat="1" applyFont="1" applyBorder="1"/>
    <xf numFmtId="0" fontId="6" fillId="0" borderId="4" xfId="0" applyFont="1" applyBorder="1"/>
    <xf numFmtId="2" fontId="6" fillId="0" borderId="1" xfId="0" applyNumberFormat="1" applyFont="1" applyBorder="1"/>
    <xf numFmtId="2" fontId="6" fillId="0" borderId="15" xfId="0" applyNumberFormat="1" applyFont="1" applyBorder="1"/>
    <xf numFmtId="0" fontId="9" fillId="0" borderId="6" xfId="0" applyFont="1" applyBorder="1"/>
    <xf numFmtId="2" fontId="6" fillId="0" borderId="8" xfId="0" applyNumberFormat="1" applyFont="1" applyBorder="1"/>
    <xf numFmtId="0" fontId="6" fillId="0" borderId="10" xfId="0" applyFont="1" applyBorder="1"/>
    <xf numFmtId="0" fontId="6" fillId="0" borderId="16" xfId="0" applyFont="1" applyBorder="1"/>
    <xf numFmtId="0" fontId="6" fillId="0" borderId="7" xfId="0" applyFont="1" applyBorder="1"/>
    <xf numFmtId="2" fontId="6" fillId="0" borderId="7" xfId="0" applyNumberFormat="1" applyFont="1" applyBorder="1"/>
    <xf numFmtId="2" fontId="6" fillId="0" borderId="12" xfId="0" applyNumberFormat="1" applyFont="1" applyBorder="1"/>
    <xf numFmtId="2" fontId="6" fillId="0" borderId="13" xfId="0" applyNumberFormat="1" applyFont="1" applyBorder="1"/>
    <xf numFmtId="10" fontId="6" fillId="0" borderId="5" xfId="3" applyNumberFormat="1" applyFont="1" applyBorder="1"/>
    <xf numFmtId="2" fontId="6" fillId="0" borderId="6" xfId="0" applyNumberFormat="1" applyFont="1" applyBorder="1"/>
    <xf numFmtId="2" fontId="6" fillId="0" borderId="3" xfId="0" applyNumberFormat="1" applyFont="1" applyBorder="1"/>
    <xf numFmtId="2" fontId="9" fillId="0" borderId="9" xfId="0" applyNumberFormat="1" applyFont="1" applyBorder="1"/>
    <xf numFmtId="0" fontId="6" fillId="0" borderId="11" xfId="0" applyFont="1" applyBorder="1"/>
    <xf numFmtId="2" fontId="9" fillId="0" borderId="1" xfId="0" applyNumberFormat="1" applyFont="1" applyBorder="1"/>
    <xf numFmtId="0" fontId="6" fillId="0" borderId="14" xfId="0" applyFont="1" applyBorder="1"/>
    <xf numFmtId="0" fontId="9" fillId="0" borderId="0" xfId="0" applyFont="1"/>
    <xf numFmtId="2" fontId="11" fillId="0" borderId="0" xfId="0" applyNumberFormat="1" applyFont="1"/>
    <xf numFmtId="0" fontId="6" fillId="0" borderId="1" xfId="0" applyFont="1" applyBorder="1"/>
    <xf numFmtId="2" fontId="10" fillId="2" borderId="4" xfId="0" applyNumberFormat="1" applyFont="1" applyFill="1" applyBorder="1" applyAlignment="1" applyProtection="1">
      <alignment horizontal="center"/>
      <protection locked="0"/>
    </xf>
    <xf numFmtId="2" fontId="10" fillId="2" borderId="6" xfId="0" applyNumberFormat="1" applyFont="1" applyFill="1" applyBorder="1" applyProtection="1">
      <protection locked="0"/>
    </xf>
    <xf numFmtId="2" fontId="6" fillId="0" borderId="15" xfId="0" applyNumberFormat="1" applyFont="1" applyBorder="1" applyAlignment="1">
      <alignment horizontal="center"/>
    </xf>
    <xf numFmtId="2" fontId="9" fillId="0" borderId="10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9" fillId="0" borderId="14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8" fillId="0" borderId="0" xfId="0" applyFont="1"/>
    <xf numFmtId="0" fontId="6" fillId="0" borderId="13" xfId="0" applyFont="1" applyBorder="1"/>
    <xf numFmtId="2" fontId="6" fillId="0" borderId="5" xfId="0" applyNumberFormat="1" applyFont="1" applyBorder="1" applyAlignment="1">
      <alignment horizontal="center"/>
    </xf>
    <xf numFmtId="0" fontId="12" fillId="0" borderId="0" xfId="0" applyFont="1"/>
    <xf numFmtId="0" fontId="6" fillId="0" borderId="12" xfId="0" applyFont="1" applyBorder="1"/>
    <xf numFmtId="2" fontId="6" fillId="0" borderId="0" xfId="0" applyNumberFormat="1" applyFont="1" applyProtection="1">
      <protection locked="0"/>
    </xf>
    <xf numFmtId="0" fontId="9" fillId="0" borderId="18" xfId="0" applyFont="1" applyBorder="1"/>
    <xf numFmtId="0" fontId="6" fillId="0" borderId="0" xfId="0" applyFont="1" applyAlignment="1">
      <alignment horizontal="center"/>
    </xf>
    <xf numFmtId="0" fontId="6" fillId="0" borderId="5" xfId="0" applyFont="1" applyBorder="1"/>
    <xf numFmtId="0" fontId="6" fillId="0" borderId="15" xfId="0" applyFont="1" applyBorder="1"/>
    <xf numFmtId="0" fontId="6" fillId="2" borderId="6" xfId="0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12" xfId="0" applyFont="1" applyFill="1" applyBorder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2" fontId="6" fillId="2" borderId="7" xfId="0" applyNumberFormat="1" applyFont="1" applyFill="1" applyBorder="1" applyProtection="1">
      <protection locked="0"/>
    </xf>
    <xf numFmtId="0" fontId="13" fillId="0" borderId="0" xfId="0" applyFont="1"/>
    <xf numFmtId="2" fontId="6" fillId="3" borderId="7" xfId="0" applyNumberFormat="1" applyFont="1" applyFill="1" applyBorder="1" applyProtection="1">
      <protection locked="0"/>
    </xf>
    <xf numFmtId="10" fontId="6" fillId="0" borderId="7" xfId="3" applyNumberFormat="1" applyFont="1" applyBorder="1"/>
    <xf numFmtId="1" fontId="6" fillId="3" borderId="5" xfId="0" applyNumberFormat="1" applyFont="1" applyFill="1" applyBorder="1" applyProtection="1">
      <protection locked="0"/>
    </xf>
    <xf numFmtId="2" fontId="9" fillId="0" borderId="21" xfId="0" applyNumberFormat="1" applyFont="1" applyBorder="1"/>
    <xf numFmtId="8" fontId="9" fillId="0" borderId="5" xfId="0" applyNumberFormat="1" applyFont="1" applyBorder="1"/>
    <xf numFmtId="44" fontId="9" fillId="0" borderId="5" xfId="1" applyFont="1" applyBorder="1"/>
    <xf numFmtId="2" fontId="6" fillId="0" borderId="20" xfId="0" applyNumberFormat="1" applyFont="1" applyBorder="1"/>
    <xf numFmtId="2" fontId="10" fillId="3" borderId="5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Protection="1">
      <protection locked="0"/>
    </xf>
    <xf numFmtId="10" fontId="6" fillId="0" borderId="0" xfId="3" applyNumberFormat="1" applyFont="1" applyBorder="1"/>
    <xf numFmtId="0" fontId="9" fillId="0" borderId="1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left"/>
    </xf>
    <xf numFmtId="2" fontId="6" fillId="3" borderId="0" xfId="0" applyNumberFormat="1" applyFont="1" applyFill="1" applyProtection="1">
      <protection locked="0"/>
    </xf>
    <xf numFmtId="0" fontId="6" fillId="2" borderId="5" xfId="0" applyFont="1" applyFill="1" applyBorder="1" applyProtection="1">
      <protection locked="0"/>
    </xf>
    <xf numFmtId="0" fontId="6" fillId="3" borderId="7" xfId="0" applyFont="1" applyFill="1" applyBorder="1" applyProtection="1">
      <protection locked="0"/>
    </xf>
    <xf numFmtId="0" fontId="6" fillId="0" borderId="10" xfId="0" applyFont="1" applyBorder="1" applyAlignment="1" applyProtection="1">
      <alignment horizontal="right"/>
      <protection locked="0"/>
    </xf>
    <xf numFmtId="0" fontId="6" fillId="0" borderId="5" xfId="0" applyFont="1" applyBorder="1" applyAlignment="1" applyProtection="1">
      <alignment horizontal="right"/>
      <protection locked="0"/>
    </xf>
    <xf numFmtId="0" fontId="6" fillId="3" borderId="14" xfId="0" applyFont="1" applyFill="1" applyBorder="1" applyProtection="1"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0" fillId="5" borderId="0" xfId="0" applyFill="1"/>
    <xf numFmtId="0" fontId="9" fillId="0" borderId="11" xfId="0" applyFont="1" applyBorder="1"/>
    <xf numFmtId="0" fontId="9" fillId="0" borderId="22" xfId="0" applyFont="1" applyBorder="1"/>
    <xf numFmtId="2" fontId="17" fillId="2" borderId="5" xfId="0" applyNumberFormat="1" applyFont="1" applyFill="1" applyBorder="1" applyProtection="1">
      <protection locked="0"/>
    </xf>
    <xf numFmtId="0" fontId="6" fillId="6" borderId="3" xfId="0" applyFont="1" applyFill="1" applyBorder="1"/>
    <xf numFmtId="0" fontId="10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2" fontId="10" fillId="0" borderId="3" xfId="0" applyNumberFormat="1" applyFont="1" applyBorder="1" applyProtection="1">
      <protection locked="0"/>
    </xf>
    <xf numFmtId="2" fontId="10" fillId="0" borderId="0" xfId="0" applyNumberFormat="1" applyFont="1" applyProtection="1">
      <protection locked="0"/>
    </xf>
    <xf numFmtId="1" fontId="14" fillId="0" borderId="3" xfId="0" applyNumberFormat="1" applyFont="1" applyBorder="1" applyAlignment="1">
      <alignment horizontal="left"/>
    </xf>
    <xf numFmtId="2" fontId="15" fillId="0" borderId="5" xfId="0" applyNumberFormat="1" applyFont="1" applyBorder="1"/>
    <xf numFmtId="10" fontId="6" fillId="0" borderId="17" xfId="3" applyNumberFormat="1" applyFont="1" applyBorder="1"/>
    <xf numFmtId="2" fontId="16" fillId="0" borderId="0" xfId="0" applyNumberFormat="1" applyFont="1" applyProtection="1">
      <protection locked="0"/>
    </xf>
    <xf numFmtId="0" fontId="8" fillId="0" borderId="11" xfId="0" applyFont="1" applyBorder="1"/>
    <xf numFmtId="0" fontId="6" fillId="0" borderId="8" xfId="0" applyFont="1" applyBorder="1"/>
    <xf numFmtId="2" fontId="15" fillId="0" borderId="5" xfId="0" applyNumberFormat="1" applyFont="1" applyBorder="1" applyProtection="1">
      <protection locked="0"/>
    </xf>
    <xf numFmtId="2" fontId="6" fillId="0" borderId="5" xfId="0" applyNumberFormat="1" applyFont="1" applyBorder="1" applyProtection="1">
      <protection locked="0"/>
    </xf>
    <xf numFmtId="0" fontId="8" fillId="0" borderId="15" xfId="0" applyFont="1" applyBorder="1"/>
    <xf numFmtId="0" fontId="7" fillId="0" borderId="0" xfId="2" applyAlignment="1" applyProtection="1"/>
    <xf numFmtId="0" fontId="0" fillId="0" borderId="23" xfId="0" applyBorder="1"/>
    <xf numFmtId="0" fontId="21" fillId="0" borderId="6" xfId="0" applyFont="1" applyBorder="1"/>
    <xf numFmtId="2" fontId="24" fillId="0" borderId="0" xfId="0" applyNumberFormat="1" applyFont="1"/>
    <xf numFmtId="2" fontId="24" fillId="0" borderId="14" xfId="0" applyNumberFormat="1" applyFont="1" applyBorder="1"/>
    <xf numFmtId="0" fontId="25" fillId="0" borderId="0" xfId="0" applyFont="1"/>
    <xf numFmtId="0" fontId="19" fillId="0" borderId="0" xfId="0" applyFont="1"/>
    <xf numFmtId="0" fontId="15" fillId="0" borderId="3" xfId="0" applyFont="1" applyBorder="1"/>
    <xf numFmtId="10" fontId="15" fillId="0" borderId="5" xfId="3" applyNumberFormat="1" applyFont="1" applyBorder="1"/>
    <xf numFmtId="10" fontId="15" fillId="0" borderId="0" xfId="3" applyNumberFormat="1" applyFont="1" applyBorder="1"/>
    <xf numFmtId="2" fontId="15" fillId="0" borderId="0" xfId="0" applyNumberFormat="1" applyFont="1"/>
    <xf numFmtId="0" fontId="22" fillId="6" borderId="0" xfId="0" applyFont="1" applyFill="1"/>
    <xf numFmtId="2" fontId="26" fillId="6" borderId="0" xfId="0" applyNumberFormat="1" applyFont="1" applyFill="1"/>
    <xf numFmtId="2" fontId="6" fillId="6" borderId="7" xfId="0" applyNumberFormat="1" applyFont="1" applyFill="1" applyBorder="1"/>
    <xf numFmtId="1" fontId="20" fillId="6" borderId="0" xfId="0" applyNumberFormat="1" applyFont="1" applyFill="1" applyAlignment="1">
      <alignment horizontal="center"/>
    </xf>
    <xf numFmtId="0" fontId="23" fillId="6" borderId="0" xfId="0" applyFont="1" applyFill="1"/>
    <xf numFmtId="2" fontId="20" fillId="6" borderId="0" xfId="0" applyNumberFormat="1" applyFont="1" applyFill="1" applyAlignment="1" applyProtection="1">
      <alignment horizontal="center"/>
      <protection locked="0"/>
    </xf>
    <xf numFmtId="0" fontId="23" fillId="6" borderId="14" xfId="0" applyFont="1" applyFill="1" applyBorder="1"/>
    <xf numFmtId="2" fontId="20" fillId="6" borderId="0" xfId="0" applyNumberFormat="1" applyFont="1" applyFill="1"/>
    <xf numFmtId="2" fontId="20" fillId="6" borderId="14" xfId="0" applyNumberFormat="1" applyFont="1" applyFill="1" applyBorder="1"/>
    <xf numFmtId="1" fontId="27" fillId="6" borderId="0" xfId="0" applyNumberFormat="1" applyFont="1" applyFill="1" applyAlignment="1">
      <alignment horizontal="left"/>
    </xf>
    <xf numFmtId="0" fontId="0" fillId="6" borderId="0" xfId="0" applyFill="1"/>
    <xf numFmtId="2" fontId="10" fillId="3" borderId="5" xfId="0" applyNumberFormat="1" applyFont="1" applyFill="1" applyBorder="1" applyAlignment="1" applyProtection="1">
      <alignment horizontal="right"/>
      <protection locked="0"/>
    </xf>
    <xf numFmtId="2" fontId="17" fillId="3" borderId="5" xfId="0" applyNumberFormat="1" applyFont="1" applyFill="1" applyBorder="1"/>
    <xf numFmtId="2" fontId="17" fillId="4" borderId="5" xfId="0" applyNumberFormat="1" applyFont="1" applyFill="1" applyBorder="1" applyProtection="1">
      <protection locked="0"/>
    </xf>
    <xf numFmtId="2" fontId="17" fillId="3" borderId="5" xfId="0" applyNumberFormat="1" applyFont="1" applyFill="1" applyBorder="1" applyProtection="1">
      <protection locked="0"/>
    </xf>
    <xf numFmtId="2" fontId="17" fillId="2" borderId="5" xfId="0" applyNumberFormat="1" applyFont="1" applyFill="1" applyBorder="1" applyAlignment="1" applyProtection="1">
      <alignment horizontal="right"/>
      <protection locked="0"/>
    </xf>
    <xf numFmtId="2" fontId="17" fillId="3" borderId="7" xfId="0" applyNumberFormat="1" applyFont="1" applyFill="1" applyBorder="1" applyAlignment="1">
      <alignment horizontal="right"/>
    </xf>
    <xf numFmtId="49" fontId="17" fillId="3" borderId="5" xfId="0" applyNumberFormat="1" applyFont="1" applyFill="1" applyBorder="1" applyAlignment="1">
      <alignment horizontal="center"/>
    </xf>
    <xf numFmtId="2" fontId="17" fillId="3" borderId="7" xfId="0" applyNumberFormat="1" applyFont="1" applyFill="1" applyBorder="1"/>
    <xf numFmtId="0" fontId="17" fillId="3" borderId="5" xfId="0" applyFont="1" applyFill="1" applyBorder="1" applyAlignment="1">
      <alignment horizontal="center"/>
    </xf>
    <xf numFmtId="2" fontId="17" fillId="2" borderId="5" xfId="0" applyNumberFormat="1" applyFont="1" applyFill="1" applyBorder="1" applyAlignment="1" applyProtection="1">
      <alignment horizontal="center"/>
      <protection locked="0"/>
    </xf>
    <xf numFmtId="2" fontId="18" fillId="6" borderId="0" xfId="0" applyNumberFormat="1" applyFont="1" applyFill="1" applyAlignment="1" applyProtection="1">
      <alignment horizontal="center"/>
      <protection locked="0"/>
    </xf>
    <xf numFmtId="0" fontId="22" fillId="0" borderId="4" xfId="0" applyFont="1" applyBorder="1"/>
    <xf numFmtId="0" fontId="6" fillId="6" borderId="0" xfId="0" applyFont="1" applyFill="1"/>
    <xf numFmtId="2" fontId="17" fillId="3" borderId="5" xfId="0" applyNumberFormat="1" applyFont="1" applyFill="1" applyBorder="1" applyAlignment="1">
      <alignment horizontal="right"/>
    </xf>
    <xf numFmtId="2" fontId="18" fillId="6" borderId="24" xfId="0" applyNumberFormat="1" applyFont="1" applyFill="1" applyBorder="1" applyAlignment="1">
      <alignment horizontal="center"/>
    </xf>
    <xf numFmtId="2" fontId="26" fillId="6" borderId="5" xfId="0" applyNumberFormat="1" applyFont="1" applyFill="1" applyBorder="1"/>
    <xf numFmtId="2" fontId="6" fillId="7" borderId="5" xfId="0" applyNumberFormat="1" applyFont="1" applyFill="1" applyBorder="1"/>
    <xf numFmtId="2" fontId="9" fillId="0" borderId="3" xfId="0" applyNumberFormat="1" applyFont="1" applyBorder="1" applyAlignment="1" applyProtection="1">
      <alignment horizontal="right"/>
      <protection locked="0"/>
    </xf>
    <xf numFmtId="2" fontId="6" fillId="6" borderId="0" xfId="0" applyNumberFormat="1" applyFont="1" applyFill="1"/>
    <xf numFmtId="2" fontId="6" fillId="6" borderId="5" xfId="0" applyNumberFormat="1" applyFont="1" applyFill="1" applyBorder="1"/>
    <xf numFmtId="0" fontId="28" fillId="6" borderId="0" xfId="0" applyFont="1" applyFill="1"/>
    <xf numFmtId="0" fontId="5" fillId="6" borderId="0" xfId="0" applyFont="1" applyFill="1"/>
    <xf numFmtId="165" fontId="5" fillId="0" borderId="10" xfId="0" applyNumberFormat="1" applyFont="1" applyBorder="1"/>
    <xf numFmtId="165" fontId="5" fillId="0" borderId="7" xfId="0" applyNumberFormat="1" applyFont="1" applyBorder="1"/>
    <xf numFmtId="0" fontId="28" fillId="0" borderId="0" xfId="0" applyFont="1"/>
    <xf numFmtId="2" fontId="29" fillId="6" borderId="0" xfId="0" applyNumberFormat="1" applyFont="1" applyFill="1"/>
    <xf numFmtId="0" fontId="0" fillId="8" borderId="5" xfId="0" applyFill="1" applyBorder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5" xfId="0" applyFont="1" applyBorder="1"/>
    <xf numFmtId="0" fontId="2" fillId="0" borderId="0" xfId="0" applyFont="1"/>
    <xf numFmtId="0" fontId="2" fillId="9" borderId="5" xfId="0" applyFont="1" applyFill="1" applyBorder="1"/>
    <xf numFmtId="0" fontId="5" fillId="0" borderId="0" xfId="0" applyFont="1" applyAlignment="1">
      <alignment horizontal="right"/>
    </xf>
    <xf numFmtId="0" fontId="0" fillId="3" borderId="11" xfId="0" applyFill="1" applyBorder="1" applyProtection="1">
      <protection locked="0"/>
    </xf>
    <xf numFmtId="49" fontId="6" fillId="3" borderId="7" xfId="0" applyNumberFormat="1" applyFont="1" applyFill="1" applyBorder="1" applyProtection="1">
      <protection locked="0"/>
    </xf>
    <xf numFmtId="0" fontId="1" fillId="0" borderId="0" xfId="0" applyFont="1"/>
    <xf numFmtId="165" fontId="1" fillId="0" borderId="10" xfId="0" applyNumberFormat="1" applyFont="1" applyBorder="1"/>
    <xf numFmtId="165" fontId="1" fillId="0" borderId="7" xfId="0" applyNumberFormat="1" applyFont="1" applyBorder="1"/>
    <xf numFmtId="0" fontId="1" fillId="8" borderId="5" xfId="0" applyFont="1" applyFill="1" applyBorder="1" applyProtection="1">
      <protection locked="0"/>
    </xf>
    <xf numFmtId="2" fontId="6" fillId="0" borderId="19" xfId="0" applyNumberFormat="1" applyFont="1" applyBorder="1"/>
    <xf numFmtId="2" fontId="10" fillId="2" borderId="10" xfId="0" applyNumberFormat="1" applyFont="1" applyFill="1" applyBorder="1" applyProtection="1">
      <protection locked="0"/>
    </xf>
    <xf numFmtId="2" fontId="10" fillId="2" borderId="8" xfId="0" applyNumberFormat="1" applyFont="1" applyFill="1" applyBorder="1" applyProtection="1">
      <protection locked="0"/>
    </xf>
    <xf numFmtId="2" fontId="15" fillId="0" borderId="7" xfId="0" applyNumberFormat="1" applyFont="1" applyBorder="1"/>
    <xf numFmtId="2" fontId="6" fillId="0" borderId="2" xfId="0" applyNumberFormat="1" applyFont="1" applyBorder="1"/>
    <xf numFmtId="2" fontId="6" fillId="0" borderId="28" xfId="0" applyNumberFormat="1" applyFont="1" applyBorder="1"/>
    <xf numFmtId="2" fontId="6" fillId="0" borderId="29" xfId="0" applyNumberFormat="1" applyFont="1" applyBorder="1"/>
    <xf numFmtId="2" fontId="10" fillId="0" borderId="3" xfId="0" applyNumberFormat="1" applyFont="1" applyBorder="1" applyAlignment="1" applyProtection="1">
      <alignment horizontal="center"/>
      <protection locked="0"/>
    </xf>
    <xf numFmtId="2" fontId="15" fillId="6" borderId="5" xfId="0" applyNumberFormat="1" applyFont="1" applyFill="1" applyBorder="1"/>
    <xf numFmtId="2" fontId="6" fillId="6" borderId="6" xfId="0" applyNumberFormat="1" applyFont="1" applyFill="1" applyBorder="1"/>
    <xf numFmtId="2" fontId="6" fillId="7" borderId="25" xfId="0" applyNumberFormat="1" applyFont="1" applyFill="1" applyBorder="1"/>
    <xf numFmtId="2" fontId="6" fillId="7" borderId="26" xfId="0" applyNumberFormat="1" applyFont="1" applyFill="1" applyBorder="1"/>
    <xf numFmtId="7" fontId="9" fillId="7" borderId="27" xfId="1" applyNumberFormat="1" applyFont="1" applyFill="1" applyBorder="1"/>
    <xf numFmtId="0" fontId="6" fillId="7" borderId="26" xfId="0" applyFont="1" applyFill="1" applyBorder="1"/>
    <xf numFmtId="164" fontId="9" fillId="7" borderId="27" xfId="0" quotePrefix="1" applyNumberFormat="1" applyFont="1" applyFill="1" applyBorder="1" applyAlignment="1">
      <alignment horizontal="right"/>
    </xf>
    <xf numFmtId="0" fontId="9" fillId="0" borderId="3" xfId="0" applyFont="1" applyBorder="1"/>
    <xf numFmtId="2" fontId="9" fillId="0" borderId="5" xfId="0" applyNumberFormat="1" applyFont="1" applyBorder="1" applyAlignment="1">
      <alignment horizontal="center"/>
    </xf>
    <xf numFmtId="2" fontId="9" fillId="6" borderId="12" xfId="0" applyNumberFormat="1" applyFont="1" applyFill="1" applyBorder="1" applyProtection="1">
      <protection locked="0"/>
    </xf>
    <xf numFmtId="2" fontId="9" fillId="6" borderId="12" xfId="0" applyNumberFormat="1" applyFont="1" applyFill="1" applyBorder="1"/>
    <xf numFmtId="2" fontId="9" fillId="8" borderId="6" xfId="0" applyNumberFormat="1" applyFont="1" applyFill="1" applyBorder="1" applyProtection="1">
      <protection locked="0"/>
    </xf>
    <xf numFmtId="2" fontId="9" fillId="8" borderId="11" xfId="0" applyNumberFormat="1" applyFont="1" applyFill="1" applyBorder="1"/>
    <xf numFmtId="2" fontId="9" fillId="8" borderId="2" xfId="0" applyNumberFormat="1" applyFont="1" applyFill="1" applyBorder="1" applyProtection="1">
      <protection locked="0"/>
    </xf>
    <xf numFmtId="2" fontId="9" fillId="8" borderId="12" xfId="0" applyNumberFormat="1" applyFont="1" applyFill="1" applyBorder="1"/>
    <xf numFmtId="1" fontId="9" fillId="8" borderId="5" xfId="0" applyNumberFormat="1" applyFont="1" applyFill="1" applyBorder="1" applyProtection="1">
      <protection locked="0"/>
    </xf>
    <xf numFmtId="2" fontId="9" fillId="8" borderId="8" xfId="0" applyNumberFormat="1" applyFont="1" applyFill="1" applyBorder="1"/>
    <xf numFmtId="2" fontId="9" fillId="8" borderId="13" xfId="0" applyNumberFormat="1" applyFont="1" applyFill="1" applyBorder="1"/>
    <xf numFmtId="0" fontId="2" fillId="0" borderId="18" xfId="0" applyFont="1" applyBorder="1"/>
    <xf numFmtId="164" fontId="2" fillId="0" borderId="20" xfId="0" applyNumberFormat="1" applyFont="1" applyBorder="1"/>
    <xf numFmtId="0" fontId="1" fillId="0" borderId="0" xfId="0" applyFont="1" applyAlignment="1">
      <alignment horizontal="right"/>
    </xf>
    <xf numFmtId="2" fontId="6" fillId="3" borderId="6" xfId="0" applyNumberFormat="1" applyFont="1" applyFill="1" applyBorder="1" applyProtection="1">
      <protection locked="0"/>
    </xf>
    <xf numFmtId="2" fontId="6" fillId="3" borderId="8" xfId="0" applyNumberFormat="1" applyFont="1" applyFill="1" applyBorder="1" applyProtection="1">
      <protection locked="0"/>
    </xf>
    <xf numFmtId="0" fontId="6" fillId="0" borderId="12" xfId="0" applyFont="1" applyBorder="1" applyAlignment="1">
      <alignment horizontal="right"/>
    </xf>
    <xf numFmtId="0" fontId="9" fillId="0" borderId="0" xfId="0" applyFont="1" applyAlignment="1">
      <alignment horizontal="center"/>
    </xf>
    <xf numFmtId="2" fontId="9" fillId="8" borderId="6" xfId="0" applyNumberFormat="1" applyFont="1" applyFill="1" applyBorder="1" applyProtection="1">
      <protection locked="0"/>
    </xf>
    <xf numFmtId="2" fontId="9" fillId="8" borderId="8" xfId="0" applyNumberFormat="1" applyFont="1" applyFill="1" applyBorder="1" applyProtection="1">
      <protection locked="0"/>
    </xf>
    <xf numFmtId="0" fontId="9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9" fillId="0" borderId="19" xfId="0" applyFont="1" applyBorder="1"/>
    <xf numFmtId="0" fontId="9" fillId="0" borderId="20" xfId="0" applyFont="1" applyBorder="1"/>
    <xf numFmtId="0" fontId="6" fillId="2" borderId="4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horizontal="left"/>
      <protection locked="0"/>
    </xf>
    <xf numFmtId="0" fontId="6" fillId="2" borderId="11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2" fontId="6" fillId="3" borderId="5" xfId="0" applyNumberFormat="1" applyFont="1" applyFill="1" applyBorder="1" applyAlignment="1" applyProtection="1">
      <alignment horizontal="right"/>
      <protection locked="0"/>
    </xf>
    <xf numFmtId="2" fontId="6" fillId="0" borderId="7" xfId="0" applyNumberFormat="1" applyFont="1" applyBorder="1" applyProtection="1"/>
    <xf numFmtId="2" fontId="6" fillId="3" borderId="5" xfId="0" applyNumberFormat="1" applyFont="1" applyFill="1" applyBorder="1"/>
    <xf numFmtId="2" fontId="6" fillId="3" borderId="7" xfId="0" applyNumberFormat="1" applyFont="1" applyFill="1" applyBorder="1"/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F22D-85ED-42A7-BF1F-DAE79F114002}">
  <sheetPr>
    <pageSetUpPr fitToPage="1"/>
  </sheetPr>
  <dimension ref="A1:N79"/>
  <sheetViews>
    <sheetView showRuler="0" zoomScaleNormal="85" zoomScalePageLayoutView="85" workbookViewId="0">
      <selection activeCell="C46" sqref="C46"/>
    </sheetView>
  </sheetViews>
  <sheetFormatPr defaultRowHeight="12.75" customHeight="1" x14ac:dyDescent="0.25"/>
  <cols>
    <col min="1" max="1" width="3" customWidth="1"/>
    <col min="2" max="2" width="50" customWidth="1"/>
    <col min="3" max="3" width="10.33203125" customWidth="1"/>
    <col min="4" max="4" width="20.88671875" customWidth="1"/>
    <col min="5" max="5" width="12" customWidth="1"/>
    <col min="6" max="6" width="19.5546875" customWidth="1"/>
    <col min="7" max="7" width="11" customWidth="1"/>
    <col min="8" max="12" width="9.109375" customWidth="1"/>
  </cols>
  <sheetData>
    <row r="1" spans="1:10" ht="13.2" x14ac:dyDescent="0.25">
      <c r="A1" s="10"/>
      <c r="B1" s="203" t="s">
        <v>228</v>
      </c>
      <c r="C1" s="203"/>
      <c r="D1" s="203"/>
      <c r="E1" s="203"/>
      <c r="F1" s="203"/>
      <c r="G1" s="10"/>
    </row>
    <row r="2" spans="1:10" ht="13.2" x14ac:dyDescent="0.25">
      <c r="A2" s="10"/>
      <c r="B2" s="203" t="s">
        <v>0</v>
      </c>
      <c r="C2" s="203"/>
      <c r="D2" s="203"/>
      <c r="E2" s="203"/>
      <c r="F2" s="203"/>
      <c r="G2" s="10"/>
      <c r="I2" s="154" t="s">
        <v>16</v>
      </c>
    </row>
    <row r="3" spans="1:10" ht="13.2" x14ac:dyDescent="0.25">
      <c r="A3" s="10"/>
      <c r="B3" s="10"/>
      <c r="C3" s="10"/>
      <c r="D3" s="10"/>
      <c r="E3" s="10"/>
      <c r="F3" s="10"/>
      <c r="G3" s="10"/>
      <c r="I3" s="155" t="s">
        <v>13</v>
      </c>
    </row>
    <row r="4" spans="1:10" ht="12" customHeight="1" x14ac:dyDescent="0.25">
      <c r="A4" s="10"/>
      <c r="B4" s="112" t="s">
        <v>1</v>
      </c>
      <c r="C4" s="38"/>
      <c r="D4" s="38"/>
      <c r="E4" s="38"/>
      <c r="F4" s="13"/>
      <c r="G4" s="10"/>
    </row>
    <row r="5" spans="1:10" ht="12" customHeight="1" x14ac:dyDescent="0.25">
      <c r="A5" s="10">
        <v>1</v>
      </c>
      <c r="B5" s="11" t="s">
        <v>2</v>
      </c>
      <c r="C5" s="141" t="s">
        <v>226</v>
      </c>
      <c r="D5" s="12"/>
      <c r="E5" s="44"/>
      <c r="F5" s="178"/>
      <c r="G5" s="97"/>
      <c r="H5" s="98"/>
    </row>
    <row r="6" spans="1:10" ht="12" customHeight="1" x14ac:dyDescent="0.25">
      <c r="A6" s="10">
        <v>2</v>
      </c>
      <c r="B6" s="13" t="s">
        <v>4</v>
      </c>
      <c r="C6" s="95">
        <v>30</v>
      </c>
      <c r="D6" s="14"/>
      <c r="E6" s="45"/>
      <c r="F6" s="99"/>
      <c r="G6" s="100"/>
      <c r="H6" s="6"/>
      <c r="J6" s="156"/>
    </row>
    <row r="7" spans="1:10" ht="12" customHeight="1" x14ac:dyDescent="0.25">
      <c r="A7" s="10">
        <v>3</v>
      </c>
      <c r="B7" s="13" t="s">
        <v>5</v>
      </c>
      <c r="C7" s="95">
        <v>2</v>
      </c>
      <c r="D7" s="14">
        <v>0</v>
      </c>
      <c r="E7" s="45"/>
      <c r="F7" s="99"/>
      <c r="G7" s="100"/>
      <c r="H7" s="110"/>
      <c r="J7" s="156"/>
    </row>
    <row r="8" spans="1:10" ht="12" customHeight="1" x14ac:dyDescent="0.25">
      <c r="A8" s="10">
        <v>4</v>
      </c>
      <c r="B8" s="13" t="s">
        <v>6</v>
      </c>
      <c r="C8" s="95">
        <v>0</v>
      </c>
      <c r="D8" s="14"/>
      <c r="E8" s="45"/>
      <c r="F8" s="149" t="s">
        <v>200</v>
      </c>
      <c r="G8" s="100"/>
      <c r="H8" s="6"/>
    </row>
    <row r="9" spans="1:10" ht="12" customHeight="1" x14ac:dyDescent="0.25">
      <c r="A9" s="10">
        <v>5</v>
      </c>
      <c r="B9" s="13" t="s">
        <v>7</v>
      </c>
      <c r="C9" s="15">
        <f>(C6-C7-C8)</f>
        <v>28</v>
      </c>
      <c r="D9" s="15">
        <f>(D6-D7-D8)</f>
        <v>0</v>
      </c>
      <c r="E9" s="35">
        <f>(E6-E7-E8)</f>
        <v>0</v>
      </c>
      <c r="F9" s="148">
        <f>SUM(C9:E9)</f>
        <v>28</v>
      </c>
      <c r="G9" s="16"/>
      <c r="H9" s="1"/>
    </row>
    <row r="10" spans="1:10" ht="12" customHeight="1" x14ac:dyDescent="0.25">
      <c r="A10" s="10"/>
      <c r="B10" s="38"/>
      <c r="C10" s="202"/>
      <c r="D10" s="202"/>
      <c r="E10" s="202"/>
      <c r="F10" s="10"/>
      <c r="G10" s="10"/>
    </row>
    <row r="11" spans="1:10" ht="12" customHeight="1" x14ac:dyDescent="0.25">
      <c r="A11" s="10">
        <v>6</v>
      </c>
      <c r="B11" s="13" t="s">
        <v>8</v>
      </c>
      <c r="C11" s="200" t="s">
        <v>227</v>
      </c>
      <c r="D11" s="201"/>
      <c r="E11" s="54" t="s">
        <v>9</v>
      </c>
      <c r="F11" s="73">
        <v>0</v>
      </c>
      <c r="G11" s="144"/>
    </row>
    <row r="12" spans="1:10" ht="12" customHeight="1" x14ac:dyDescent="0.25">
      <c r="A12" s="10">
        <v>7</v>
      </c>
      <c r="B12" s="13" t="s">
        <v>10</v>
      </c>
      <c r="C12" s="19"/>
      <c r="D12" s="20"/>
      <c r="E12" s="20"/>
      <c r="F12" s="21"/>
      <c r="G12" s="10"/>
    </row>
    <row r="13" spans="1:10" ht="12" customHeight="1" x14ac:dyDescent="0.25">
      <c r="A13" s="10">
        <v>8</v>
      </c>
      <c r="B13" s="13" t="s">
        <v>11</v>
      </c>
      <c r="C13" s="79"/>
      <c r="D13" s="20"/>
      <c r="E13" s="20"/>
      <c r="F13" s="21"/>
      <c r="G13" s="10"/>
    </row>
    <row r="14" spans="1:10" ht="12" customHeight="1" x14ac:dyDescent="0.25">
      <c r="A14" s="10">
        <v>9</v>
      </c>
      <c r="B14" s="13" t="s">
        <v>12</v>
      </c>
      <c r="C14" s="12" t="s">
        <v>13</v>
      </c>
      <c r="D14" s="130" t="str">
        <f>IF(C14="Y", "COMPLETE THE GOVERNMENT AND LINEAR PROJECTS WORKSHEET", "")</f>
        <v/>
      </c>
      <c r="E14" s="124"/>
      <c r="F14" s="125"/>
      <c r="G14" s="111"/>
    </row>
    <row r="15" spans="1:10" ht="12" customHeight="1" x14ac:dyDescent="0.25">
      <c r="A15" s="10">
        <v>10</v>
      </c>
      <c r="B15" s="101" t="s">
        <v>14</v>
      </c>
      <c r="C15" s="78" t="s">
        <v>13</v>
      </c>
      <c r="D15" s="125"/>
      <c r="E15" s="126"/>
      <c r="F15" s="127"/>
      <c r="G15" s="10"/>
    </row>
    <row r="16" spans="1:10" ht="12" customHeight="1" x14ac:dyDescent="0.25">
      <c r="A16" s="10">
        <v>11</v>
      </c>
      <c r="B16" s="101" t="s">
        <v>15</v>
      </c>
      <c r="C16" s="78" t="s">
        <v>13</v>
      </c>
      <c r="D16" s="125"/>
      <c r="E16" s="126"/>
      <c r="F16" s="127"/>
      <c r="G16" s="10"/>
    </row>
    <row r="17" spans="1:14" ht="12" customHeight="1" x14ac:dyDescent="0.25">
      <c r="A17" s="10">
        <v>12</v>
      </c>
      <c r="B17" s="13" t="s">
        <v>17</v>
      </c>
      <c r="C17" s="78" t="s">
        <v>13</v>
      </c>
      <c r="D17" s="128"/>
      <c r="E17" s="128"/>
      <c r="F17" s="129"/>
      <c r="G17" s="10"/>
    </row>
    <row r="18" spans="1:14" ht="12" customHeight="1" x14ac:dyDescent="0.25">
      <c r="A18" s="10">
        <v>13</v>
      </c>
      <c r="B18" s="96" t="s">
        <v>18</v>
      </c>
      <c r="C18" s="142"/>
      <c r="E18" s="131"/>
      <c r="F18" s="129"/>
      <c r="G18" s="10"/>
    </row>
    <row r="19" spans="1:14" ht="12" customHeight="1" x14ac:dyDescent="0.25">
      <c r="A19" s="10"/>
      <c r="B19" s="96" t="s">
        <v>218</v>
      </c>
      <c r="C19" s="146" t="str">
        <f>IF(AND(F9&gt;4.999,(D30+E30+D31+E31)/(D25+E25+D26+E26)&gt;0.7499),"Y","N")</f>
        <v>N</v>
      </c>
      <c r="D19" s="157" t="str">
        <f>IF(C19="Y", "Subject to Planning Board Review", "")</f>
        <v/>
      </c>
      <c r="E19" s="16"/>
      <c r="F19" s="22"/>
      <c r="G19" s="10"/>
      <c r="J19" s="156"/>
    </row>
    <row r="20" spans="1:14" ht="12" customHeight="1" x14ac:dyDescent="0.25">
      <c r="A20" s="10"/>
      <c r="B20" s="23"/>
      <c r="C20" s="16"/>
      <c r="D20" s="16"/>
      <c r="E20" s="16"/>
      <c r="F20" s="25"/>
      <c r="G20" s="10"/>
    </row>
    <row r="21" spans="1:14" ht="12" customHeight="1" x14ac:dyDescent="0.25">
      <c r="A21" s="10"/>
      <c r="B21" s="26" t="s">
        <v>19</v>
      </c>
      <c r="C21" s="18"/>
      <c r="D21" s="18"/>
      <c r="E21" s="18"/>
      <c r="F21" s="27"/>
      <c r="G21" s="10"/>
    </row>
    <row r="22" spans="1:14" ht="12" customHeight="1" x14ac:dyDescent="0.25">
      <c r="A22" s="10"/>
      <c r="B22" s="28"/>
      <c r="C22" s="47" t="s">
        <v>20</v>
      </c>
      <c r="D22" s="47" t="s">
        <v>21</v>
      </c>
      <c r="E22" s="47" t="s">
        <v>22</v>
      </c>
      <c r="F22" s="49" t="s">
        <v>23</v>
      </c>
      <c r="G22" s="81" t="s">
        <v>24</v>
      </c>
    </row>
    <row r="23" spans="1:14" ht="12" customHeight="1" x14ac:dyDescent="0.25">
      <c r="A23" s="10"/>
      <c r="B23" s="29"/>
      <c r="C23" s="48" t="s">
        <v>25</v>
      </c>
      <c r="D23" s="48" t="s">
        <v>26</v>
      </c>
      <c r="E23" s="48" t="s">
        <v>27</v>
      </c>
      <c r="F23" s="50" t="s">
        <v>28</v>
      </c>
      <c r="G23" s="82" t="s">
        <v>29</v>
      </c>
    </row>
    <row r="24" spans="1:14" ht="12" customHeight="1" x14ac:dyDescent="0.25">
      <c r="A24" s="10"/>
      <c r="B24" s="30"/>
      <c r="C24" s="31"/>
      <c r="D24" s="31"/>
      <c r="E24" s="51"/>
      <c r="F24" s="46"/>
      <c r="G24" s="30"/>
    </row>
    <row r="25" spans="1:14" ht="12" customHeight="1" x14ac:dyDescent="0.25">
      <c r="A25" s="10">
        <v>14</v>
      </c>
      <c r="B25" s="11" t="s">
        <v>219</v>
      </c>
      <c r="C25" s="22"/>
      <c r="D25" s="173">
        <v>20</v>
      </c>
      <c r="E25" s="14">
        <v>1</v>
      </c>
      <c r="F25" s="45">
        <v>0</v>
      </c>
      <c r="G25" s="15">
        <f>SUM(D25:F25)</f>
        <v>21</v>
      </c>
      <c r="N25" s="1"/>
    </row>
    <row r="26" spans="1:14" ht="12" customHeight="1" x14ac:dyDescent="0.25">
      <c r="A26" s="10">
        <v>15</v>
      </c>
      <c r="B26" s="13" t="s">
        <v>220</v>
      </c>
      <c r="C26" s="22"/>
      <c r="D26" s="14">
        <v>0</v>
      </c>
      <c r="E26" s="14">
        <v>0</v>
      </c>
      <c r="F26" s="14">
        <v>0</v>
      </c>
      <c r="G26" s="15">
        <f>SUM(D26:F26)</f>
        <v>0</v>
      </c>
      <c r="N26" s="1"/>
    </row>
    <row r="27" spans="1:14" ht="12" customHeight="1" x14ac:dyDescent="0.25">
      <c r="A27" s="10">
        <v>16</v>
      </c>
      <c r="B27" s="13" t="s">
        <v>221</v>
      </c>
      <c r="C27" s="22"/>
      <c r="D27" s="179">
        <f>SUM(D25:D26)</f>
        <v>20</v>
      </c>
      <c r="E27" s="179">
        <f t="shared" ref="E27:F27" si="0">SUM(E25:E26)</f>
        <v>1</v>
      </c>
      <c r="F27" s="179">
        <f t="shared" si="0"/>
        <v>0</v>
      </c>
      <c r="G27" s="148">
        <f>SUM(G25:G26)</f>
        <v>21</v>
      </c>
      <c r="N27" s="1"/>
    </row>
    <row r="28" spans="1:14" ht="12" customHeight="1" x14ac:dyDescent="0.25">
      <c r="A28" s="10">
        <v>17</v>
      </c>
      <c r="B28" s="117" t="s">
        <v>30</v>
      </c>
      <c r="C28" s="118">
        <f>IF((C17)="Y",0,((($C$9)*(A!$D$3)+($D$9)*(A!$E$3)+($E$9)*(A!$F$3))/SUM(C9:E9)/100))</f>
        <v>0.5</v>
      </c>
      <c r="D28" s="174">
        <f>(F9*C28)</f>
        <v>14</v>
      </c>
      <c r="E28" s="113"/>
      <c r="F28" s="114"/>
      <c r="G28" s="10"/>
    </row>
    <row r="29" spans="1:14" ht="12" customHeight="1" x14ac:dyDescent="0.25">
      <c r="A29" s="10">
        <v>18</v>
      </c>
      <c r="B29" s="117" t="s">
        <v>222</v>
      </c>
      <c r="C29" s="119"/>
      <c r="D29" s="102">
        <f>MIN(D27:D28)</f>
        <v>14</v>
      </c>
      <c r="E29" s="113"/>
      <c r="F29" s="114"/>
      <c r="G29" s="10"/>
    </row>
    <row r="30" spans="1:14" ht="12" customHeight="1" x14ac:dyDescent="0.25">
      <c r="A30" s="10">
        <v>19</v>
      </c>
      <c r="B30" s="117" t="s">
        <v>201</v>
      </c>
      <c r="C30" s="120"/>
      <c r="D30" s="132">
        <v>5</v>
      </c>
      <c r="E30" s="14">
        <v>0</v>
      </c>
      <c r="F30" s="14">
        <v>0</v>
      </c>
      <c r="G30" s="15">
        <f>SUM(D30:F30)</f>
        <v>5</v>
      </c>
    </row>
    <row r="31" spans="1:14" ht="12" customHeight="1" x14ac:dyDescent="0.25">
      <c r="A31" s="10">
        <v>20</v>
      </c>
      <c r="B31" s="117" t="s">
        <v>202</v>
      </c>
      <c r="C31" s="120"/>
      <c r="D31" s="132">
        <v>0</v>
      </c>
      <c r="E31" s="14">
        <v>0</v>
      </c>
      <c r="F31" s="45">
        <v>0</v>
      </c>
      <c r="G31" s="15">
        <f>SUM(D31:F31)</f>
        <v>0</v>
      </c>
      <c r="J31" s="156"/>
    </row>
    <row r="32" spans="1:14" s="131" customFormat="1" ht="12" customHeight="1" x14ac:dyDescent="0.25">
      <c r="A32" s="144">
        <v>21</v>
      </c>
      <c r="B32" s="96" t="s">
        <v>31</v>
      </c>
      <c r="C32" s="150"/>
      <c r="D32" s="151">
        <f>D30+(D31*0.25)</f>
        <v>5</v>
      </c>
      <c r="E32" s="151">
        <f t="shared" ref="E32:F32" si="1">E30+(E31*0.25)</f>
        <v>0</v>
      </c>
      <c r="F32" s="180">
        <f t="shared" si="1"/>
        <v>0</v>
      </c>
      <c r="G32" s="181">
        <f>SUM(D32:F32)</f>
        <v>5</v>
      </c>
      <c r="H32" s="152"/>
      <c r="I32" s="153"/>
    </row>
    <row r="33" spans="1:10" ht="12" customHeight="1" x14ac:dyDescent="0.25">
      <c r="A33" s="10">
        <v>22</v>
      </c>
      <c r="B33" s="29" t="s">
        <v>32</v>
      </c>
      <c r="C33" s="34">
        <f>(((C9)*(A!G3)+(D9)*(A!H3)+(E9)*(A!I3))/F9/100)</f>
        <v>0.2</v>
      </c>
      <c r="D33" s="35">
        <f>IF(D27&lt;F9*C33,F9*C33-D27,0)</f>
        <v>0</v>
      </c>
      <c r="E33" s="36"/>
      <c r="F33" s="22"/>
      <c r="G33" s="10"/>
    </row>
    <row r="34" spans="1:10" ht="12" customHeight="1" x14ac:dyDescent="0.25">
      <c r="A34" s="10">
        <v>23</v>
      </c>
      <c r="B34" s="13" t="s">
        <v>33</v>
      </c>
      <c r="C34" s="80"/>
      <c r="D34" s="14">
        <v>0</v>
      </c>
      <c r="E34" s="16"/>
      <c r="F34" s="22"/>
      <c r="G34" s="10"/>
    </row>
    <row r="35" spans="1:10" ht="12" customHeight="1" thickBot="1" x14ac:dyDescent="0.3">
      <c r="A35" s="10">
        <v>24</v>
      </c>
      <c r="B35" s="10" t="s">
        <v>34</v>
      </c>
      <c r="C35" s="103"/>
      <c r="D35" s="172">
        <v>0</v>
      </c>
      <c r="E35" s="16"/>
      <c r="F35" s="22"/>
      <c r="G35" s="10"/>
    </row>
    <row r="36" spans="1:10" ht="12" customHeight="1" thickBot="1" x14ac:dyDescent="0.3">
      <c r="A36" s="10">
        <v>25</v>
      </c>
      <c r="B36" s="83" t="s">
        <v>35</v>
      </c>
      <c r="C36" s="171"/>
      <c r="D36" s="37">
        <f>(D29+G32+D33+D34+D35)</f>
        <v>19</v>
      </c>
      <c r="E36" s="16" t="s">
        <v>36</v>
      </c>
      <c r="F36" s="25"/>
      <c r="G36" s="10"/>
    </row>
    <row r="37" spans="1:10" ht="12" customHeight="1" x14ac:dyDescent="0.25">
      <c r="A37" s="10"/>
      <c r="B37" s="43"/>
      <c r="C37" s="24"/>
      <c r="D37" s="39"/>
      <c r="E37" s="32"/>
      <c r="F37" s="32"/>
      <c r="G37" s="10"/>
    </row>
    <row r="38" spans="1:10" ht="12" customHeight="1" x14ac:dyDescent="0.25">
      <c r="A38" s="10"/>
      <c r="B38" s="41" t="s">
        <v>37</v>
      </c>
      <c r="C38" s="16"/>
      <c r="D38" s="16"/>
      <c r="E38" s="175"/>
      <c r="F38" s="33"/>
      <c r="G38" s="10"/>
    </row>
    <row r="39" spans="1:10" ht="12" customHeight="1" thickBot="1" x14ac:dyDescent="0.3">
      <c r="A39" s="10">
        <v>26</v>
      </c>
      <c r="B39" s="11" t="s">
        <v>38</v>
      </c>
      <c r="C39" s="32"/>
      <c r="D39" s="14">
        <v>0</v>
      </c>
      <c r="E39" s="36"/>
      <c r="F39" s="22"/>
      <c r="G39" s="10"/>
    </row>
    <row r="40" spans="1:10" ht="12" customHeight="1" x14ac:dyDescent="0.25">
      <c r="A40" s="10">
        <v>27</v>
      </c>
      <c r="B40" s="13" t="s">
        <v>39</v>
      </c>
      <c r="C40" s="16"/>
      <c r="D40" s="147">
        <f>(E67)</f>
        <v>0</v>
      </c>
      <c r="E40" s="16"/>
      <c r="F40" s="182" t="s">
        <v>41</v>
      </c>
      <c r="G40" s="10"/>
    </row>
    <row r="41" spans="1:10" ht="12" customHeight="1" thickBot="1" x14ac:dyDescent="0.3">
      <c r="A41" s="10">
        <v>28</v>
      </c>
      <c r="B41" s="13" t="s">
        <v>40</v>
      </c>
      <c r="C41" s="16"/>
      <c r="D41" s="95">
        <v>0.32</v>
      </c>
      <c r="F41" s="183">
        <f>(SUM(D40:D43)*43560)*0.3</f>
        <v>4181.76</v>
      </c>
      <c r="G41" s="10"/>
      <c r="J41" s="5"/>
    </row>
    <row r="42" spans="1:10" ht="12" customHeight="1" x14ac:dyDescent="0.25">
      <c r="A42" s="10">
        <v>29</v>
      </c>
      <c r="B42" s="13" t="s">
        <v>42</v>
      </c>
      <c r="C42" s="16"/>
      <c r="D42" s="95">
        <v>0</v>
      </c>
      <c r="E42" s="16"/>
      <c r="F42" s="22"/>
      <c r="G42" s="10"/>
    </row>
    <row r="43" spans="1:10" ht="12" customHeight="1" x14ac:dyDescent="0.25">
      <c r="A43" s="10">
        <v>30</v>
      </c>
      <c r="B43" s="13" t="s">
        <v>43</v>
      </c>
      <c r="C43" s="104"/>
      <c r="D43" s="133">
        <v>0</v>
      </c>
      <c r="E43" s="16"/>
      <c r="F43" s="22"/>
      <c r="G43" s="10"/>
    </row>
    <row r="44" spans="1:10" ht="12" customHeight="1" x14ac:dyDescent="0.25">
      <c r="A44" s="10">
        <v>31</v>
      </c>
      <c r="B44" s="13" t="s">
        <v>44</v>
      </c>
      <c r="C44" s="104"/>
      <c r="D44" s="133">
        <v>0</v>
      </c>
      <c r="E44" s="16"/>
      <c r="F44" s="22"/>
      <c r="G44" s="10"/>
    </row>
    <row r="45" spans="1:10" ht="12" customHeight="1" x14ac:dyDescent="0.25">
      <c r="A45" s="10">
        <v>32</v>
      </c>
      <c r="B45" s="13" t="s">
        <v>45</v>
      </c>
      <c r="C45" s="104"/>
      <c r="D45" s="133">
        <v>0</v>
      </c>
      <c r="E45" s="16"/>
      <c r="F45" s="22"/>
      <c r="G45" s="10"/>
    </row>
    <row r="46" spans="1:10" ht="12" customHeight="1" x14ac:dyDescent="0.3">
      <c r="A46" s="10">
        <v>33</v>
      </c>
      <c r="B46" s="13" t="s">
        <v>46</v>
      </c>
      <c r="C46" s="134">
        <v>0</v>
      </c>
      <c r="D46" s="102">
        <f>(C46/2)</f>
        <v>0</v>
      </c>
      <c r="E46" s="16"/>
      <c r="F46" s="22"/>
      <c r="G46" s="115"/>
    </row>
    <row r="47" spans="1:10" ht="12" customHeight="1" x14ac:dyDescent="0.25">
      <c r="A47" s="10">
        <v>34</v>
      </c>
      <c r="B47" s="13" t="s">
        <v>47</v>
      </c>
      <c r="C47" s="107"/>
      <c r="D47" s="133">
        <v>7.0000000000000007E-2</v>
      </c>
      <c r="E47" s="16"/>
      <c r="F47" s="22"/>
      <c r="G47" s="10"/>
    </row>
    <row r="48" spans="1:10" ht="12" customHeight="1" thickBot="1" x14ac:dyDescent="0.3">
      <c r="A48" s="10">
        <v>35</v>
      </c>
      <c r="B48" s="13" t="s">
        <v>49</v>
      </c>
      <c r="C48" s="108"/>
      <c r="D48" s="135">
        <v>0</v>
      </c>
      <c r="E48" s="16"/>
      <c r="F48" s="22"/>
      <c r="G48" s="10"/>
    </row>
    <row r="49" spans="1:10" ht="12" customHeight="1" x14ac:dyDescent="0.25">
      <c r="A49" s="10">
        <v>36</v>
      </c>
      <c r="B49" s="13" t="s">
        <v>50</v>
      </c>
      <c r="C49" s="57"/>
      <c r="D49" s="95">
        <v>0</v>
      </c>
      <c r="E49" s="16"/>
      <c r="F49" s="184" t="s">
        <v>52</v>
      </c>
      <c r="G49" s="10"/>
    </row>
    <row r="50" spans="1:10" ht="12" customHeight="1" thickBot="1" x14ac:dyDescent="0.35">
      <c r="A50" s="10">
        <v>37</v>
      </c>
      <c r="B50" s="13" t="s">
        <v>51</v>
      </c>
      <c r="C50" s="16"/>
      <c r="D50" s="136">
        <v>0.11</v>
      </c>
      <c r="F50" s="185">
        <f>IF(C16="Y", D50*0.9*43560,D50*1.08*43560)</f>
        <v>5174.9279999999999</v>
      </c>
      <c r="G50" s="115"/>
    </row>
    <row r="51" spans="1:10" ht="12" customHeight="1" thickBot="1" x14ac:dyDescent="0.3">
      <c r="A51" s="10">
        <v>38</v>
      </c>
      <c r="B51" s="58" t="s">
        <v>53</v>
      </c>
      <c r="C51" s="77"/>
      <c r="D51" s="37">
        <f>IF((SUM(D39:D50))&lt;((D36)-0.005),SUM(D39:D50)-(D36),SUM(D39:D50))</f>
        <v>-18.5</v>
      </c>
      <c r="E51" s="177" t="s">
        <v>36</v>
      </c>
      <c r="F51" s="176"/>
      <c r="G51" s="10"/>
      <c r="J51" s="9"/>
    </row>
    <row r="52" spans="1:10" ht="12" customHeight="1" x14ac:dyDescent="0.25">
      <c r="A52" s="10"/>
      <c r="B52" s="10"/>
      <c r="C52" s="16"/>
      <c r="D52" s="16"/>
      <c r="E52" s="42" t="str">
        <f>IF((D25)-(D30)-(D31)-(D39)-(D44)&lt;-0.005,"Tree Save and Woodland Clearing exceed existing woodland","")</f>
        <v/>
      </c>
      <c r="F52" s="16"/>
      <c r="G52" s="10"/>
    </row>
    <row r="53" spans="1:10" ht="12" customHeight="1" x14ac:dyDescent="0.25">
      <c r="A53" s="10">
        <v>39</v>
      </c>
      <c r="B53" s="11" t="s">
        <v>54</v>
      </c>
      <c r="C53" s="32">
        <f>D25-D30-D31</f>
        <v>15</v>
      </c>
      <c r="D53" s="33" t="s">
        <v>36</v>
      </c>
      <c r="E53" s="10"/>
      <c r="F53" s="16"/>
      <c r="G53" s="10"/>
      <c r="I53" s="9" t="s">
        <v>55</v>
      </c>
    </row>
    <row r="54" spans="1:10" ht="12" customHeight="1" x14ac:dyDescent="0.25">
      <c r="A54" s="10">
        <v>40</v>
      </c>
      <c r="B54" s="13" t="s">
        <v>56</v>
      </c>
      <c r="C54" s="16">
        <f>(C53)-(D39)</f>
        <v>15</v>
      </c>
      <c r="D54" s="22" t="s">
        <v>36</v>
      </c>
      <c r="E54" s="10"/>
      <c r="F54" s="16"/>
      <c r="G54" s="10"/>
    </row>
    <row r="55" spans="1:10" ht="12" customHeight="1" x14ac:dyDescent="0.25">
      <c r="A55" s="10">
        <v>41</v>
      </c>
      <c r="B55" s="23" t="s">
        <v>57</v>
      </c>
      <c r="C55" s="24">
        <f>E25-E30-E31</f>
        <v>1</v>
      </c>
      <c r="D55" s="61" t="s">
        <v>36</v>
      </c>
      <c r="E55" s="10"/>
      <c r="F55" s="16"/>
      <c r="G55" s="10"/>
    </row>
    <row r="56" spans="1:10" ht="12" customHeight="1" x14ac:dyDescent="0.25">
      <c r="A56" s="10">
        <v>42</v>
      </c>
      <c r="B56" s="11" t="s">
        <v>58</v>
      </c>
      <c r="C56" s="32">
        <f>SUM(D39:D48)</f>
        <v>0.39</v>
      </c>
      <c r="D56" s="53" t="s">
        <v>36</v>
      </c>
      <c r="E56" s="10"/>
      <c r="F56" s="16"/>
      <c r="G56" s="10"/>
    </row>
    <row r="57" spans="1:10" ht="12" customHeight="1" x14ac:dyDescent="0.25">
      <c r="A57" s="10">
        <v>43</v>
      </c>
      <c r="B57" s="13" t="s">
        <v>59</v>
      </c>
      <c r="C57" s="16">
        <f>(D43+D46+D47+D48)</f>
        <v>7.0000000000000007E-2</v>
      </c>
      <c r="D57" s="40" t="s">
        <v>217</v>
      </c>
      <c r="E57" s="10"/>
      <c r="F57" s="16"/>
      <c r="G57" s="10"/>
    </row>
    <row r="58" spans="1:10" ht="12" customHeight="1" x14ac:dyDescent="0.25">
      <c r="A58" s="10">
        <v>44</v>
      </c>
      <c r="B58" s="23" t="s">
        <v>61</v>
      </c>
      <c r="C58" s="16">
        <f>(E25-E30-E31)+C54</f>
        <v>16</v>
      </c>
      <c r="D58" s="22" t="s">
        <v>36</v>
      </c>
      <c r="E58" s="10"/>
      <c r="F58" s="16"/>
      <c r="G58" s="10"/>
    </row>
    <row r="59" spans="1:10" ht="12" customHeight="1" x14ac:dyDescent="0.25">
      <c r="A59" s="10">
        <v>45</v>
      </c>
      <c r="B59" s="11" t="s">
        <v>62</v>
      </c>
      <c r="C59" s="32">
        <f>(D36*0.6)</f>
        <v>11.4</v>
      </c>
      <c r="D59" s="33" t="s">
        <v>217</v>
      </c>
      <c r="E59" s="10"/>
      <c r="F59" s="16"/>
      <c r="G59" s="10"/>
    </row>
    <row r="60" spans="1:10" ht="12" customHeight="1" x14ac:dyDescent="0.25">
      <c r="A60" s="10"/>
      <c r="B60" s="143" t="s">
        <v>216</v>
      </c>
      <c r="C60" s="24"/>
      <c r="D60" s="109"/>
      <c r="E60" s="10"/>
      <c r="F60" s="10"/>
      <c r="G60" s="10"/>
      <c r="J60" s="9"/>
    </row>
    <row r="61" spans="1:10" ht="12" customHeight="1" x14ac:dyDescent="0.25">
      <c r="A61" s="10"/>
      <c r="B61" s="55"/>
      <c r="C61" s="16"/>
      <c r="D61" s="52"/>
      <c r="E61" s="10"/>
      <c r="F61" s="10"/>
      <c r="G61" s="10"/>
    </row>
    <row r="62" spans="1:10" ht="12" customHeight="1" x14ac:dyDescent="0.25">
      <c r="A62" s="10"/>
      <c r="B62" s="93" t="s">
        <v>63</v>
      </c>
      <c r="C62" s="18"/>
      <c r="D62" s="105"/>
      <c r="E62" s="106"/>
      <c r="F62" s="10"/>
      <c r="G62" s="10"/>
    </row>
    <row r="63" spans="1:10" ht="12" customHeight="1" x14ac:dyDescent="0.25">
      <c r="A63" s="10">
        <v>46</v>
      </c>
      <c r="B63" s="10" t="s">
        <v>64</v>
      </c>
      <c r="C63" s="16"/>
      <c r="D63" s="52"/>
      <c r="E63" s="137">
        <v>0</v>
      </c>
      <c r="F63" s="10" t="s">
        <v>65</v>
      </c>
      <c r="G63" s="10"/>
    </row>
    <row r="64" spans="1:10" ht="12" customHeight="1" x14ac:dyDescent="0.3">
      <c r="A64" s="10">
        <v>47</v>
      </c>
      <c r="B64" s="10" t="s">
        <v>66</v>
      </c>
      <c r="C64" s="16"/>
      <c r="D64" s="52"/>
      <c r="E64" s="137">
        <v>0</v>
      </c>
      <c r="F64" s="10" t="s">
        <v>65</v>
      </c>
      <c r="G64" s="116" t="str">
        <f>IF(E64&gt;E63, "Cannot be greater than the total buffer area", "")</f>
        <v/>
      </c>
      <c r="H64" s="115"/>
      <c r="I64" s="115"/>
      <c r="J64" s="115"/>
    </row>
    <row r="65" spans="1:10" ht="12" customHeight="1" x14ac:dyDescent="0.25">
      <c r="A65" s="10">
        <v>48</v>
      </c>
      <c r="B65" s="10" t="s">
        <v>67</v>
      </c>
      <c r="C65" s="16"/>
      <c r="D65" s="9"/>
      <c r="E65" s="138" t="s">
        <v>13</v>
      </c>
      <c r="F65" s="10" t="s">
        <v>204</v>
      </c>
      <c r="G65" s="10"/>
      <c r="J65" s="9"/>
    </row>
    <row r="66" spans="1:10" ht="12" customHeight="1" x14ac:dyDescent="0.25">
      <c r="A66" s="10">
        <v>49</v>
      </c>
      <c r="B66" s="121" t="s">
        <v>68</v>
      </c>
      <c r="C66" s="122"/>
      <c r="D66" s="10"/>
      <c r="E66" s="139">
        <v>0</v>
      </c>
      <c r="F66" s="10" t="s">
        <v>65</v>
      </c>
      <c r="G66" s="10"/>
    </row>
    <row r="67" spans="1:10" ht="12" customHeight="1" x14ac:dyDescent="0.3">
      <c r="A67" s="10">
        <v>50</v>
      </c>
      <c r="B67" s="41" t="s">
        <v>69</v>
      </c>
      <c r="C67" s="16"/>
      <c r="D67" s="52"/>
      <c r="E67" s="123">
        <f>(E64-E66)</f>
        <v>0</v>
      </c>
      <c r="F67" s="10" t="s">
        <v>65</v>
      </c>
      <c r="G67" s="116"/>
    </row>
    <row r="68" spans="1:10" ht="12" customHeight="1" x14ac:dyDescent="0.25">
      <c r="A68" s="10">
        <v>51</v>
      </c>
      <c r="B68" s="10" t="s">
        <v>70</v>
      </c>
      <c r="C68" s="16"/>
      <c r="D68" s="52"/>
      <c r="E68" s="140"/>
      <c r="F68" s="10" t="s">
        <v>203</v>
      </c>
      <c r="G68" s="10"/>
      <c r="J68" s="9"/>
    </row>
    <row r="69" spans="1:10" ht="12" customHeight="1" x14ac:dyDescent="0.25">
      <c r="A69" s="10">
        <v>52</v>
      </c>
      <c r="B69" s="43" t="s">
        <v>71</v>
      </c>
      <c r="C69" s="24"/>
      <c r="D69" s="109"/>
      <c r="E69" s="145">
        <v>0</v>
      </c>
      <c r="F69" s="10" t="s">
        <v>65</v>
      </c>
      <c r="G69" s="10"/>
      <c r="J69" s="9"/>
    </row>
    <row r="70" spans="1:10" ht="12" customHeight="1" x14ac:dyDescent="0.25">
      <c r="A70" s="10"/>
      <c r="B70" s="55"/>
      <c r="C70" s="16"/>
      <c r="D70" s="52"/>
      <c r="E70" s="10"/>
      <c r="F70" s="10"/>
      <c r="G70" s="10"/>
    </row>
    <row r="71" spans="1:10" ht="12" customHeight="1" x14ac:dyDescent="0.25">
      <c r="A71" s="10"/>
      <c r="B71" s="2"/>
      <c r="C71" s="24"/>
      <c r="D71" s="43"/>
      <c r="E71" s="43"/>
      <c r="F71" s="43"/>
      <c r="G71" s="10"/>
    </row>
    <row r="72" spans="1:10" ht="12" customHeight="1" x14ac:dyDescent="0.25">
      <c r="A72" s="10"/>
      <c r="B72" s="10" t="s">
        <v>72</v>
      </c>
      <c r="C72" s="16" t="s">
        <v>73</v>
      </c>
      <c r="D72" s="10"/>
      <c r="E72" s="10" t="s">
        <v>74</v>
      </c>
      <c r="F72" s="10"/>
      <c r="G72" s="10"/>
    </row>
    <row r="73" spans="1:10" ht="12" customHeight="1" x14ac:dyDescent="0.25">
      <c r="A73" s="10"/>
      <c r="B73" s="10" t="s">
        <v>75</v>
      </c>
      <c r="C73" s="10"/>
      <c r="D73" s="10"/>
      <c r="E73" s="10"/>
      <c r="F73" s="10"/>
      <c r="G73" s="10"/>
    </row>
    <row r="74" spans="1:10" ht="12" customHeight="1" x14ac:dyDescent="0.25">
      <c r="B74" s="4"/>
    </row>
    <row r="75" spans="1:10" ht="12" customHeight="1" x14ac:dyDescent="0.25"/>
    <row r="76" spans="1:10" ht="12" customHeight="1" x14ac:dyDescent="0.25"/>
    <row r="77" spans="1:10" ht="12" customHeight="1" x14ac:dyDescent="0.25"/>
    <row r="78" spans="1:10" ht="13.2" x14ac:dyDescent="0.25"/>
    <row r="79" spans="1:10" ht="13.2" x14ac:dyDescent="0.25"/>
  </sheetData>
  <sheetProtection algorithmName="SHA-512" hashValue="9Ry769dzUNGuTAdN04IDvi3u+lkRqdmQFV5hv2S91iD/B4iUIaUoUv0s0sY/7Fo1p8ZLlwCe/DTbZ5IL0JXvjg==" saltValue="OCa/YKB7pYeQUfNwfCqFNQ==" spinCount="100000" sheet="1" objects="1" scenarios="1"/>
  <protectedRanges>
    <protectedRange sqref="D47:D50" name="Meeting the requirements 4"/>
    <protectedRange sqref="C46" name="Meeting the requirements 3"/>
    <protectedRange sqref="D41:D45" name="Meeting the requirements 2"/>
    <protectedRange sqref="D39" name="Meeting the requirements"/>
    <protectedRange sqref="E68:E69" name="Stream buffer requirement 2"/>
    <protectedRange sqref="E63:E66" name="Stream buffer requirement"/>
    <protectedRange sqref="D34:D35" name="Determining requirements 3"/>
    <protectedRange sqref="D30:F31" name="Determining requirements 2"/>
    <protectedRange sqref="D25:F26" name="Determining requirements"/>
    <protectedRange sqref="C11:F17" name="Establishing Site Information2"/>
    <protectedRange sqref="C5:E8" name="Establishing Site Information"/>
  </protectedRanges>
  <mergeCells count="4">
    <mergeCell ref="C11:D11"/>
    <mergeCell ref="C10:E10"/>
    <mergeCell ref="B1:F1"/>
    <mergeCell ref="B2:F2"/>
  </mergeCells>
  <phoneticPr fontId="0" type="noConversion"/>
  <dataValidations count="1">
    <dataValidation type="list" allowBlank="1" showInputMessage="1" showErrorMessage="1" sqref="E68 E65 C14:C17" xr:uid="{7BF959FB-B6EC-43CE-93DC-9687F5DC8835}">
      <formula1>$I$2:$I$3</formula1>
    </dataValidation>
  </dataValidations>
  <pageMargins left="0.25" right="0.25" top="0.75" bottom="0.75" header="0.3" footer="0.3"/>
  <pageSetup paperSize="3" fitToWidth="0" orientation="portrait" horizontalDpi="4294967293" r:id="rId1"/>
  <headerFooter differentFirst="1" alignWithMargins="0">
    <oddHeader xml:space="preserve">&amp;L
</oddHeader>
    <oddFooter xml:space="preserve">&amp;C&amp;"Arial,Italic"&amp;9Last Revised:  July 1, 2024
</oddFooter>
    <firstHeader>&amp;L                                             &amp;16Woodland Conservation Worksheet WCO2024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83D1C-1E2C-45F8-BFF6-8F52569EDDB6}">
  <dimension ref="A1:E20"/>
  <sheetViews>
    <sheetView view="pageLayout" zoomScaleNormal="100" workbookViewId="0">
      <selection activeCell="A14" sqref="A14"/>
    </sheetView>
  </sheetViews>
  <sheetFormatPr defaultColWidth="9.109375" defaultRowHeight="13.2" x14ac:dyDescent="0.25"/>
  <cols>
    <col min="1" max="1" width="40.109375" style="7" customWidth="1"/>
    <col min="2" max="2" width="15" style="7" customWidth="1"/>
    <col min="3" max="3" width="17.88671875" style="7" customWidth="1"/>
    <col min="4" max="4" width="13.5546875" style="7" customWidth="1"/>
    <col min="5" max="5" width="9.33203125" style="7" customWidth="1"/>
    <col min="6" max="16384" width="9.109375" style="7"/>
  </cols>
  <sheetData>
    <row r="1" spans="1:5" x14ac:dyDescent="0.25">
      <c r="A1" s="186" t="s">
        <v>8</v>
      </c>
      <c r="B1" s="204" t="s">
        <v>223</v>
      </c>
      <c r="C1" s="205"/>
      <c r="D1" s="187" t="s">
        <v>9</v>
      </c>
      <c r="E1" s="194">
        <v>1</v>
      </c>
    </row>
    <row r="2" spans="1:5" x14ac:dyDescent="0.25">
      <c r="A2" s="186" t="s">
        <v>10</v>
      </c>
      <c r="B2" s="190" t="s">
        <v>225</v>
      </c>
      <c r="C2" s="191"/>
      <c r="D2" s="191"/>
      <c r="E2" s="195"/>
    </row>
    <row r="3" spans="1:5" x14ac:dyDescent="0.25">
      <c r="A3" s="186" t="s">
        <v>11</v>
      </c>
      <c r="B3" s="192" t="s">
        <v>224</v>
      </c>
      <c r="C3" s="193"/>
      <c r="D3" s="193"/>
      <c r="E3" s="196"/>
    </row>
    <row r="4" spans="1:5" x14ac:dyDescent="0.25">
      <c r="A4" s="186"/>
      <c r="B4" s="188"/>
      <c r="C4" s="189"/>
      <c r="D4" s="189"/>
      <c r="E4" s="189"/>
    </row>
    <row r="5" spans="1:5" x14ac:dyDescent="0.25">
      <c r="A5" s="161" t="s">
        <v>205</v>
      </c>
      <c r="B5" s="158">
        <v>3</v>
      </c>
    </row>
    <row r="6" spans="1:5" x14ac:dyDescent="0.25">
      <c r="A6" s="162"/>
    </row>
    <row r="7" spans="1:5" x14ac:dyDescent="0.25">
      <c r="A7" s="161" t="s">
        <v>206</v>
      </c>
      <c r="B7" s="158">
        <v>150</v>
      </c>
      <c r="C7" s="160" t="s">
        <v>209</v>
      </c>
    </row>
    <row r="8" spans="1:5" x14ac:dyDescent="0.25">
      <c r="A8" s="162"/>
    </row>
    <row r="9" spans="1:5" x14ac:dyDescent="0.25">
      <c r="A9" s="163" t="s">
        <v>213</v>
      </c>
      <c r="B9" s="163">
        <f>B7/4</f>
        <v>37.5</v>
      </c>
      <c r="C9" s="159" t="s">
        <v>212</v>
      </c>
    </row>
    <row r="10" spans="1:5" x14ac:dyDescent="0.25">
      <c r="A10" s="162"/>
      <c r="B10"/>
    </row>
    <row r="11" spans="1:5" x14ac:dyDescent="0.25">
      <c r="A11"/>
      <c r="B11"/>
    </row>
    <row r="12" spans="1:5" x14ac:dyDescent="0.25">
      <c r="A12" s="9" t="s">
        <v>210</v>
      </c>
      <c r="B12" s="1"/>
    </row>
    <row r="13" spans="1:5" x14ac:dyDescent="0.25">
      <c r="A13" s="164" t="s">
        <v>207</v>
      </c>
      <c r="B13" s="158">
        <v>2</v>
      </c>
      <c r="C13" s="160"/>
    </row>
    <row r="14" spans="1:5" x14ac:dyDescent="0.25">
      <c r="A14" s="199" t="s">
        <v>229</v>
      </c>
      <c r="B14" s="158">
        <v>3</v>
      </c>
      <c r="C14" s="160"/>
    </row>
    <row r="15" spans="1:5" x14ac:dyDescent="0.25">
      <c r="A15" s="164" t="s">
        <v>208</v>
      </c>
      <c r="B15" s="170">
        <v>8</v>
      </c>
    </row>
    <row r="16" spans="1:5" x14ac:dyDescent="0.25">
      <c r="A16" s="164"/>
    </row>
    <row r="17" spans="1:2" x14ac:dyDescent="0.25">
      <c r="A17" s="164"/>
      <c r="B17"/>
    </row>
    <row r="18" spans="1:2" ht="13.8" thickBot="1" x14ac:dyDescent="0.3">
      <c r="A18" s="164"/>
      <c r="B18"/>
    </row>
    <row r="19" spans="1:2" ht="13.8" thickBot="1" x14ac:dyDescent="0.3">
      <c r="A19" s="197" t="s">
        <v>211</v>
      </c>
      <c r="B19" s="198">
        <f>(B9-((B13*1)+(B14*1.5)+(B15*2)))*250</f>
        <v>3750</v>
      </c>
    </row>
    <row r="20" spans="1:2" x14ac:dyDescent="0.25">
      <c r="A20" s="9" t="s">
        <v>214</v>
      </c>
      <c r="B20"/>
    </row>
  </sheetData>
  <protectedRanges>
    <protectedRange sqref="B1:E4" name="Establishing Site Information2"/>
  </protectedRanges>
  <mergeCells count="1">
    <mergeCell ref="B1:C1"/>
  </mergeCells>
  <pageMargins left="0.25" right="0.25" top="0.83333333333333304" bottom="0.75" header="0.3" footer="0.3"/>
  <pageSetup orientation="portrait" r:id="rId1"/>
  <headerFooter differentFirst="1">
    <oddFooter>&amp;C&amp;"Arial,Italic"&amp;8Revised 7/30/2024</oddFooter>
    <firstHeader>&amp;C&amp;"Arial,Bold"&amp;14SPECIMEN TREE REMOVAL WORKSHEET
SUBTITLE 25, DIVISION 2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68F10-E105-47E2-9E11-A58D08FA55DD}">
  <dimension ref="A1:AI82"/>
  <sheetViews>
    <sheetView workbookViewId="0">
      <selection activeCell="G23" sqref="G23"/>
    </sheetView>
  </sheetViews>
  <sheetFormatPr defaultRowHeight="13.2" x14ac:dyDescent="0.25"/>
  <sheetData>
    <row r="1" spans="1:35" x14ac:dyDescent="0.25">
      <c r="A1" s="9" t="s">
        <v>76</v>
      </c>
      <c r="B1" t="s">
        <v>77</v>
      </c>
      <c r="C1" t="s">
        <v>78</v>
      </c>
      <c r="D1" t="s">
        <v>77</v>
      </c>
      <c r="G1" t="s">
        <v>78</v>
      </c>
      <c r="AA1" t="s">
        <v>76</v>
      </c>
      <c r="AB1" t="s">
        <v>77</v>
      </c>
      <c r="AC1" t="s">
        <v>78</v>
      </c>
      <c r="AD1" t="s">
        <v>77</v>
      </c>
      <c r="AG1" t="s">
        <v>78</v>
      </c>
    </row>
    <row r="2" spans="1:35" x14ac:dyDescent="0.25">
      <c r="D2" t="s">
        <v>79</v>
      </c>
      <c r="E2" t="s">
        <v>80</v>
      </c>
      <c r="F2" t="s">
        <v>81</v>
      </c>
      <c r="G2" t="s">
        <v>82</v>
      </c>
      <c r="H2" t="s">
        <v>80</v>
      </c>
      <c r="I2" t="s">
        <v>81</v>
      </c>
      <c r="AA2" t="s">
        <v>83</v>
      </c>
      <c r="AD2" t="s">
        <v>79</v>
      </c>
      <c r="AE2" t="s">
        <v>80</v>
      </c>
      <c r="AF2" t="s">
        <v>81</v>
      </c>
      <c r="AG2" t="s">
        <v>82</v>
      </c>
      <c r="AH2" t="s">
        <v>80</v>
      </c>
      <c r="AI2" t="s">
        <v>81</v>
      </c>
    </row>
    <row r="3" spans="1:35" x14ac:dyDescent="0.25">
      <c r="D3">
        <f>IF(('Standard Worksheet'!$C$5)=(A4),($B4),($D4))</f>
        <v>50</v>
      </c>
      <c r="E3">
        <f>IF(('Standard Worksheet'!$D$5)=($A4),($B4),(E4))</f>
        <v>0</v>
      </c>
      <c r="F3">
        <f>IF(('Standard Worksheet'!$E$5)=($A4),($B4),(F4))</f>
        <v>0</v>
      </c>
      <c r="G3">
        <f>IF(('Standard Worksheet'!$C$5)=(A4),($C4),($G4))</f>
        <v>20</v>
      </c>
      <c r="H3">
        <f>IF(('Standard Worksheet'!$D$5)=($A4),($C4),(H4))</f>
        <v>0</v>
      </c>
      <c r="I3">
        <f>IF(('Standard Worksheet'!$E$5)=($A4),($C4),($I4))</f>
        <v>0</v>
      </c>
      <c r="AD3">
        <f>#N/A</f>
        <v>10</v>
      </c>
      <c r="AE3">
        <f>#N/A</f>
        <v>0</v>
      </c>
      <c r="AF3">
        <f>#N/A</f>
        <v>0</v>
      </c>
      <c r="AG3">
        <f>#N/A</f>
        <v>10</v>
      </c>
      <c r="AH3">
        <f>#N/A</f>
        <v>0</v>
      </c>
      <c r="AI3">
        <f>#N/A</f>
        <v>0</v>
      </c>
    </row>
    <row r="4" spans="1:35" x14ac:dyDescent="0.25">
      <c r="A4" t="s">
        <v>84</v>
      </c>
      <c r="B4">
        <v>50</v>
      </c>
      <c r="C4">
        <v>20</v>
      </c>
      <c r="D4">
        <f>IF(('Standard Worksheet'!$C$5)=(A5),($B5),($D5))</f>
        <v>0</v>
      </c>
      <c r="E4">
        <f>IF(('Standard Worksheet'!$D$5)=($A5),($B5),(E5))</f>
        <v>0</v>
      </c>
      <c r="F4">
        <f>IF(('Standard Worksheet'!$E$5)=($A5),($B5),(F5))</f>
        <v>0</v>
      </c>
      <c r="G4">
        <f>IF(('Standard Worksheet'!$C$5)=(A5),($C5),($G5))</f>
        <v>0</v>
      </c>
      <c r="H4">
        <f>IF(('Standard Worksheet'!$D$5)=($A5),($C5),(H5))</f>
        <v>0</v>
      </c>
      <c r="I4">
        <f>IF(('Standard Worksheet'!$E$5)=($A5),($C5),($I5))</f>
        <v>0</v>
      </c>
      <c r="AA4" t="s">
        <v>84</v>
      </c>
      <c r="AB4">
        <v>50</v>
      </c>
      <c r="AC4">
        <v>10</v>
      </c>
      <c r="AD4">
        <f>#N/A</f>
        <v>10</v>
      </c>
      <c r="AE4">
        <f>#N/A</f>
        <v>0</v>
      </c>
      <c r="AF4">
        <f>#N/A</f>
        <v>0</v>
      </c>
      <c r="AG4">
        <f>#N/A</f>
        <v>10</v>
      </c>
      <c r="AH4">
        <f>#N/A</f>
        <v>0</v>
      </c>
      <c r="AI4">
        <f>#N/A</f>
        <v>0</v>
      </c>
    </row>
    <row r="5" spans="1:35" x14ac:dyDescent="0.25">
      <c r="A5" t="s">
        <v>85</v>
      </c>
      <c r="B5">
        <v>50</v>
      </c>
      <c r="C5">
        <v>20</v>
      </c>
      <c r="D5">
        <f>IF(('Standard Worksheet'!$C$5)=(A6),($B6),($D6))</f>
        <v>0</v>
      </c>
      <c r="E5">
        <f>IF(('Standard Worksheet'!$D$5)=($A6),($B6),(E6))</f>
        <v>0</v>
      </c>
      <c r="F5">
        <f>IF(('Standard Worksheet'!$E$5)=($A6),($B6),(F6))</f>
        <v>0</v>
      </c>
      <c r="G5">
        <f>IF(('Standard Worksheet'!$C$5)=(A6),($C6),($G6))</f>
        <v>0</v>
      </c>
      <c r="H5">
        <f>IF(('Standard Worksheet'!$D$5)=($A6),($C6),(H6))</f>
        <v>0</v>
      </c>
      <c r="I5">
        <f>IF(('Standard Worksheet'!$E$5)=($A6),($C6),($I6))</f>
        <v>0</v>
      </c>
      <c r="AA5" t="s">
        <v>85</v>
      </c>
      <c r="AB5">
        <v>50</v>
      </c>
      <c r="AC5">
        <v>10</v>
      </c>
      <c r="AD5">
        <f>#N/A</f>
        <v>10</v>
      </c>
      <c r="AE5">
        <f>#N/A</f>
        <v>0</v>
      </c>
      <c r="AF5">
        <f>#N/A</f>
        <v>0</v>
      </c>
      <c r="AG5">
        <f>#N/A</f>
        <v>10</v>
      </c>
      <c r="AH5">
        <f>#N/A</f>
        <v>0</v>
      </c>
      <c r="AI5">
        <f>#N/A</f>
        <v>0</v>
      </c>
    </row>
    <row r="6" spans="1:35" x14ac:dyDescent="0.25">
      <c r="A6" t="s">
        <v>86</v>
      </c>
      <c r="B6">
        <v>25</v>
      </c>
      <c r="C6">
        <v>20</v>
      </c>
      <c r="D6">
        <f>IF(('Standard Worksheet'!$C$5)=(A7),($B7),($D7))</f>
        <v>0</v>
      </c>
      <c r="E6">
        <f>IF(('Standard Worksheet'!$D$5)=($A7),($B7),(E7))</f>
        <v>0</v>
      </c>
      <c r="F6">
        <f>IF(('Standard Worksheet'!$E$5)=($A7),($B7),(F7))</f>
        <v>0</v>
      </c>
      <c r="G6">
        <f>IF(('Standard Worksheet'!$C$5)=(A7),($C7),($G7))</f>
        <v>0</v>
      </c>
      <c r="H6">
        <f>IF(('Standard Worksheet'!$D$5)=($A7),($C7),(H7))</f>
        <v>0</v>
      </c>
      <c r="I6">
        <f>IF(('Standard Worksheet'!$E$5)=($A7),($C7),($I7))</f>
        <v>0</v>
      </c>
      <c r="AA6" t="s">
        <v>86</v>
      </c>
      <c r="AB6">
        <v>25</v>
      </c>
      <c r="AC6">
        <v>10</v>
      </c>
      <c r="AD6">
        <f>#N/A</f>
        <v>10</v>
      </c>
      <c r="AE6">
        <f>#N/A</f>
        <v>0</v>
      </c>
      <c r="AF6">
        <f>#N/A</f>
        <v>0</v>
      </c>
      <c r="AG6">
        <f>#N/A</f>
        <v>10</v>
      </c>
      <c r="AH6">
        <f>#N/A</f>
        <v>0</v>
      </c>
      <c r="AI6">
        <f>#N/A</f>
        <v>0</v>
      </c>
    </row>
    <row r="7" spans="1:35" x14ac:dyDescent="0.25">
      <c r="A7" t="s">
        <v>87</v>
      </c>
      <c r="B7">
        <v>20</v>
      </c>
      <c r="C7">
        <v>15</v>
      </c>
      <c r="D7">
        <f>IF(('Standard Worksheet'!$C$5)=(A8),($B8),($D8))</f>
        <v>0</v>
      </c>
      <c r="E7">
        <f>IF(('Standard Worksheet'!$D$5)=($A8),($B8),(E8))</f>
        <v>0</v>
      </c>
      <c r="F7">
        <f>IF(('Standard Worksheet'!$E$5)=($A8),($B8),(F8))</f>
        <v>0</v>
      </c>
      <c r="G7">
        <f>IF(('Standard Worksheet'!$C$5)=(A8),($C8),($G8))</f>
        <v>0</v>
      </c>
      <c r="H7">
        <f>IF(('Standard Worksheet'!$D$5)=($A8),($C8),(H8))</f>
        <v>0</v>
      </c>
      <c r="I7">
        <f>IF(('Standard Worksheet'!$E$5)=($A8),($C8),($I8))</f>
        <v>0</v>
      </c>
      <c r="AA7" t="s">
        <v>87</v>
      </c>
      <c r="AB7">
        <v>20</v>
      </c>
      <c r="AC7">
        <v>10</v>
      </c>
      <c r="AD7">
        <f>#N/A</f>
        <v>10</v>
      </c>
      <c r="AE7">
        <f>#N/A</f>
        <v>0</v>
      </c>
      <c r="AF7">
        <f>#N/A</f>
        <v>0</v>
      </c>
      <c r="AG7">
        <f>#N/A</f>
        <v>10</v>
      </c>
      <c r="AH7">
        <f>#N/A</f>
        <v>0</v>
      </c>
      <c r="AI7">
        <f>#N/A</f>
        <v>0</v>
      </c>
    </row>
    <row r="8" spans="1:35" x14ac:dyDescent="0.25">
      <c r="A8" t="s">
        <v>3</v>
      </c>
      <c r="B8">
        <v>20</v>
      </c>
      <c r="C8">
        <v>15</v>
      </c>
      <c r="D8">
        <f>IF(('Standard Worksheet'!$C$5)=(A9),($B9),($D9))</f>
        <v>0</v>
      </c>
      <c r="E8">
        <f>IF(('Standard Worksheet'!$D$5)=($A9),($B9),(E9))</f>
        <v>0</v>
      </c>
      <c r="F8">
        <f>IF(('Standard Worksheet'!$E$5)=($A9),($B9),(F9))</f>
        <v>0</v>
      </c>
      <c r="G8">
        <f>IF(('Standard Worksheet'!$C$5)=(A9),($C9),($G9))</f>
        <v>0</v>
      </c>
      <c r="H8">
        <f>IF(('Standard Worksheet'!$D$5)=($A9),($C9),(H9))</f>
        <v>0</v>
      </c>
      <c r="I8">
        <f>IF(('Standard Worksheet'!$E$5)=($A9),($C9),($I9))</f>
        <v>0</v>
      </c>
      <c r="AA8" t="s">
        <v>3</v>
      </c>
      <c r="AB8">
        <v>15</v>
      </c>
      <c r="AC8">
        <v>10</v>
      </c>
      <c r="AD8">
        <f>#N/A</f>
        <v>10</v>
      </c>
      <c r="AE8">
        <f>#N/A</f>
        <v>0</v>
      </c>
      <c r="AF8">
        <f>#N/A</f>
        <v>0</v>
      </c>
      <c r="AG8">
        <f>#N/A</f>
        <v>10</v>
      </c>
      <c r="AH8">
        <f>#N/A</f>
        <v>0</v>
      </c>
      <c r="AI8">
        <f>#N/A</f>
        <v>0</v>
      </c>
    </row>
    <row r="9" spans="1:35" x14ac:dyDescent="0.25">
      <c r="A9" t="s">
        <v>88</v>
      </c>
      <c r="B9">
        <v>20</v>
      </c>
      <c r="C9">
        <v>15</v>
      </c>
      <c r="D9">
        <f>IF(('Standard Worksheet'!$C$5)=(A10),($B10),($D10))</f>
        <v>0</v>
      </c>
      <c r="E9">
        <f>IF(('Standard Worksheet'!$D$5)=($A10),($B10),(E10))</f>
        <v>0</v>
      </c>
      <c r="F9">
        <f>IF(('Standard Worksheet'!$E$5)=($A10),($B10),(F10))</f>
        <v>0</v>
      </c>
      <c r="G9">
        <f>IF(('Standard Worksheet'!$C$5)=(A10),($C10),($G10))</f>
        <v>0</v>
      </c>
      <c r="H9">
        <f>IF(('Standard Worksheet'!$D$5)=($A10),($C10),(H10))</f>
        <v>0</v>
      </c>
      <c r="I9">
        <f>IF(('Standard Worksheet'!$E$5)=($A10),($C10),($I10))</f>
        <v>0</v>
      </c>
      <c r="AA9" t="s">
        <v>88</v>
      </c>
      <c r="AB9">
        <v>10</v>
      </c>
      <c r="AC9">
        <v>10</v>
      </c>
      <c r="AD9">
        <f>#N/A</f>
        <v>10</v>
      </c>
      <c r="AE9">
        <f>#N/A</f>
        <v>0</v>
      </c>
      <c r="AF9">
        <f>#N/A</f>
        <v>0</v>
      </c>
      <c r="AG9">
        <f>#N/A</f>
        <v>10</v>
      </c>
      <c r="AH9">
        <f>#N/A</f>
        <v>0</v>
      </c>
      <c r="AI9">
        <f>#N/A</f>
        <v>0</v>
      </c>
    </row>
    <row r="10" spans="1:35" x14ac:dyDescent="0.25">
      <c r="A10" t="s">
        <v>89</v>
      </c>
      <c r="B10">
        <v>20</v>
      </c>
      <c r="C10">
        <v>15</v>
      </c>
      <c r="D10">
        <f>IF(('Standard Worksheet'!$C$5)=(A11),($B11),($D11))</f>
        <v>0</v>
      </c>
      <c r="E10">
        <f>IF(('Standard Worksheet'!$D$5)=($A11),($B11),(E11))</f>
        <v>0</v>
      </c>
      <c r="F10">
        <f>IF(('Standard Worksheet'!$E$5)=($A11),($B11),(F11))</f>
        <v>0</v>
      </c>
      <c r="G10">
        <f>IF(('Standard Worksheet'!$C$5)=(A11),($C11),($G11))</f>
        <v>0</v>
      </c>
      <c r="H10">
        <f>IF(('Standard Worksheet'!$D$5)=($A11),($C11),(H11))</f>
        <v>0</v>
      </c>
      <c r="I10">
        <f>IF(('Standard Worksheet'!$E$5)=($A11),($C11),($I11))</f>
        <v>0</v>
      </c>
      <c r="AA10" t="s">
        <v>89</v>
      </c>
      <c r="AB10">
        <v>10</v>
      </c>
      <c r="AC10">
        <v>10</v>
      </c>
      <c r="AD10">
        <f>#N/A</f>
        <v>10</v>
      </c>
      <c r="AE10">
        <f>#N/A</f>
        <v>0</v>
      </c>
      <c r="AF10">
        <f>#N/A</f>
        <v>0</v>
      </c>
      <c r="AG10">
        <f>#N/A</f>
        <v>10</v>
      </c>
      <c r="AH10">
        <f>#N/A</f>
        <v>0</v>
      </c>
      <c r="AI10">
        <f>#N/A</f>
        <v>0</v>
      </c>
    </row>
    <row r="11" spans="1:35" x14ac:dyDescent="0.25">
      <c r="A11" t="s">
        <v>90</v>
      </c>
      <c r="B11">
        <v>20</v>
      </c>
      <c r="C11">
        <v>15</v>
      </c>
      <c r="D11">
        <f>IF(('Standard Worksheet'!$C$5)=(A12),($B12),($D12))</f>
        <v>0</v>
      </c>
      <c r="E11">
        <f>IF(('Standard Worksheet'!$D$5)=($A12),($B12),(E12))</f>
        <v>0</v>
      </c>
      <c r="F11">
        <f>IF(('Standard Worksheet'!$E$5)=($A12),($B12),(F12))</f>
        <v>0</v>
      </c>
      <c r="G11">
        <f>IF(('Standard Worksheet'!$C$5)=(A12),($C12),($G12))</f>
        <v>0</v>
      </c>
      <c r="H11">
        <f>IF(('Standard Worksheet'!$D$5)=($A12),($C12),(H12))</f>
        <v>0</v>
      </c>
      <c r="I11">
        <f>IF(('Standard Worksheet'!$E$5)=($A12),($C12),($I12))</f>
        <v>0</v>
      </c>
      <c r="AA11" t="s">
        <v>90</v>
      </c>
      <c r="AB11">
        <v>10</v>
      </c>
      <c r="AC11">
        <v>10</v>
      </c>
      <c r="AD11">
        <f>#N/A</f>
        <v>10</v>
      </c>
      <c r="AE11">
        <f>#N/A</f>
        <v>0</v>
      </c>
      <c r="AF11">
        <f>#N/A</f>
        <v>0</v>
      </c>
      <c r="AG11">
        <f>#N/A</f>
        <v>10</v>
      </c>
      <c r="AH11">
        <f>#N/A</f>
        <v>0</v>
      </c>
      <c r="AI11">
        <f>#N/A</f>
        <v>0</v>
      </c>
    </row>
    <row r="12" spans="1:35" x14ac:dyDescent="0.25">
      <c r="A12" t="s">
        <v>91</v>
      </c>
      <c r="B12">
        <v>20</v>
      </c>
      <c r="C12">
        <v>15</v>
      </c>
      <c r="D12">
        <f>IF(('Standard Worksheet'!$C$5)=(A13),($B13),($D13))</f>
        <v>0</v>
      </c>
      <c r="E12">
        <f>IF(('Standard Worksheet'!$D$5)=($A13),($B13),(E13))</f>
        <v>0</v>
      </c>
      <c r="F12">
        <f>IF(('Standard Worksheet'!$E$5)=($A13),($B13),(F13))</f>
        <v>0</v>
      </c>
      <c r="G12">
        <f>IF(('Standard Worksheet'!$C$5)=(A13),($C13),($G13))</f>
        <v>0</v>
      </c>
      <c r="H12">
        <f>IF(('Standard Worksheet'!$D$5)=($A13),($C13),(H13))</f>
        <v>0</v>
      </c>
      <c r="I12">
        <f>IF(('Standard Worksheet'!$E$5)=($A13),($C13),($I13))</f>
        <v>0</v>
      </c>
      <c r="AA12" t="s">
        <v>91</v>
      </c>
      <c r="AB12">
        <v>20</v>
      </c>
      <c r="AC12">
        <v>10</v>
      </c>
      <c r="AD12">
        <f>#N/A</f>
        <v>10</v>
      </c>
      <c r="AE12">
        <f>#N/A</f>
        <v>0</v>
      </c>
      <c r="AF12">
        <f>#N/A</f>
        <v>0</v>
      </c>
      <c r="AG12">
        <f>#N/A</f>
        <v>10</v>
      </c>
      <c r="AH12">
        <f>#N/A</f>
        <v>0</v>
      </c>
      <c r="AI12">
        <f>#N/A</f>
        <v>0</v>
      </c>
    </row>
    <row r="13" spans="1:35" x14ac:dyDescent="0.25">
      <c r="A13" t="s">
        <v>92</v>
      </c>
      <c r="B13">
        <v>20</v>
      </c>
      <c r="C13">
        <v>15</v>
      </c>
      <c r="D13">
        <f>IF(('Standard Worksheet'!$C$5)=(A14),($B14),($D14))</f>
        <v>0</v>
      </c>
      <c r="E13">
        <f>IF(('Standard Worksheet'!$D$5)=($A14),($B14),(E14))</f>
        <v>0</v>
      </c>
      <c r="F13">
        <f>IF(('Standard Worksheet'!$E$5)=($A14),($B14),(F14))</f>
        <v>0</v>
      </c>
      <c r="G13">
        <f>IF(('Standard Worksheet'!$C$5)=(A14),($C14),($G14))</f>
        <v>0</v>
      </c>
      <c r="H13">
        <f>IF(('Standard Worksheet'!$D$5)=($A14),($C14),(H14))</f>
        <v>0</v>
      </c>
      <c r="I13">
        <f>IF(('Standard Worksheet'!$E$5)=($A14),($C14),($I14))</f>
        <v>0</v>
      </c>
      <c r="AA13" t="s">
        <v>92</v>
      </c>
      <c r="AB13">
        <v>20</v>
      </c>
      <c r="AC13">
        <v>10</v>
      </c>
      <c r="AD13">
        <f>#N/A</f>
        <v>10</v>
      </c>
      <c r="AE13">
        <f>#N/A</f>
        <v>0</v>
      </c>
      <c r="AF13">
        <f>#N/A</f>
        <v>0</v>
      </c>
      <c r="AG13">
        <f>#N/A</f>
        <v>10</v>
      </c>
      <c r="AH13">
        <f>#N/A</f>
        <v>0</v>
      </c>
      <c r="AI13">
        <f>#N/A</f>
        <v>0</v>
      </c>
    </row>
    <row r="14" spans="1:35" x14ac:dyDescent="0.25">
      <c r="A14" t="s">
        <v>93</v>
      </c>
      <c r="B14">
        <v>20</v>
      </c>
      <c r="C14">
        <v>15</v>
      </c>
      <c r="D14">
        <f>IF(('Standard Worksheet'!$C$5)=(A15),($B15),($D15))</f>
        <v>0</v>
      </c>
      <c r="E14">
        <f>IF(('Standard Worksheet'!$D$5)=($A15),($B15),(E15))</f>
        <v>0</v>
      </c>
      <c r="F14">
        <f>IF(('Standard Worksheet'!$E$5)=($A15),($B15),(F15))</f>
        <v>0</v>
      </c>
      <c r="G14">
        <f>IF(('Standard Worksheet'!$C$5)=(A15),($C15),($G15))</f>
        <v>0</v>
      </c>
      <c r="H14">
        <f>IF(('Standard Worksheet'!$D$5)=($A15),($C15),(H15))</f>
        <v>0</v>
      </c>
      <c r="I14">
        <f>IF(('Standard Worksheet'!$E$5)=($A15),($C15),($I15))</f>
        <v>0</v>
      </c>
      <c r="AA14" t="s">
        <v>93</v>
      </c>
      <c r="AB14">
        <v>20</v>
      </c>
      <c r="AC14">
        <v>10</v>
      </c>
      <c r="AD14">
        <f>#N/A</f>
        <v>10</v>
      </c>
      <c r="AE14">
        <f>#N/A</f>
        <v>0</v>
      </c>
      <c r="AF14">
        <f>#N/A</f>
        <v>0</v>
      </c>
      <c r="AG14">
        <f>#N/A</f>
        <v>10</v>
      </c>
      <c r="AH14">
        <f>#N/A</f>
        <v>0</v>
      </c>
      <c r="AI14">
        <f>#N/A</f>
        <v>0</v>
      </c>
    </row>
    <row r="15" spans="1:35" x14ac:dyDescent="0.25">
      <c r="A15" t="s">
        <v>94</v>
      </c>
      <c r="B15">
        <v>20</v>
      </c>
      <c r="C15">
        <v>15</v>
      </c>
      <c r="D15">
        <f>IF(('Standard Worksheet'!$C$5)=(A16),($B16),($D16))</f>
        <v>0</v>
      </c>
      <c r="E15">
        <f>IF(('Standard Worksheet'!$D$5)=($A16),($B16),(E16))</f>
        <v>0</v>
      </c>
      <c r="F15">
        <f>IF(('Standard Worksheet'!$E$5)=($A16),($B16),(F16))</f>
        <v>0</v>
      </c>
      <c r="G15">
        <f>IF(('Standard Worksheet'!$C$5)=(A16),($C16),($G16))</f>
        <v>0</v>
      </c>
      <c r="H15">
        <f>IF(('Standard Worksheet'!$D$5)=($A16),($C16),(H16))</f>
        <v>0</v>
      </c>
      <c r="I15">
        <f>IF(('Standard Worksheet'!$E$5)=($A16),($C16),($I16))</f>
        <v>0</v>
      </c>
      <c r="AA15" t="s">
        <v>94</v>
      </c>
      <c r="AB15">
        <v>20</v>
      </c>
      <c r="AC15">
        <v>10</v>
      </c>
      <c r="AD15">
        <f>#N/A</f>
        <v>10</v>
      </c>
      <c r="AE15">
        <f>#N/A</f>
        <v>0</v>
      </c>
      <c r="AF15">
        <f>#N/A</f>
        <v>0</v>
      </c>
      <c r="AG15">
        <f>#N/A</f>
        <v>10</v>
      </c>
      <c r="AH15">
        <f>#N/A</f>
        <v>0</v>
      </c>
      <c r="AI15">
        <f>#N/A</f>
        <v>0</v>
      </c>
    </row>
    <row r="16" spans="1:35" x14ac:dyDescent="0.25">
      <c r="A16" t="s">
        <v>95</v>
      </c>
      <c r="B16">
        <v>20</v>
      </c>
      <c r="C16">
        <v>15</v>
      </c>
      <c r="D16">
        <f>IF(('Standard Worksheet'!$C$5)=(A17),($B17),($D17))</f>
        <v>0</v>
      </c>
      <c r="E16">
        <f>IF(('Standard Worksheet'!$D$5)=($A17),($B17),(E17))</f>
        <v>0</v>
      </c>
      <c r="F16">
        <f>IF(('Standard Worksheet'!$E$5)=($A17),($B17),(F17))</f>
        <v>0</v>
      </c>
      <c r="G16">
        <f>IF(('Standard Worksheet'!$C$5)=(A17),($C17),($G17))</f>
        <v>0</v>
      </c>
      <c r="H16">
        <f>IF(('Standard Worksheet'!$D$5)=($A17),($C17),(H17))</f>
        <v>0</v>
      </c>
      <c r="I16">
        <f>IF(('Standard Worksheet'!$E$5)=($A17),($C17),($I17))</f>
        <v>0</v>
      </c>
      <c r="AA16" t="s">
        <v>95</v>
      </c>
      <c r="AB16">
        <v>20</v>
      </c>
      <c r="AC16">
        <v>10</v>
      </c>
      <c r="AD16">
        <f>#N/A</f>
        <v>10</v>
      </c>
      <c r="AE16">
        <f>#N/A</f>
        <v>0</v>
      </c>
      <c r="AF16">
        <f>#N/A</f>
        <v>0</v>
      </c>
      <c r="AG16">
        <f>#N/A</f>
        <v>10</v>
      </c>
      <c r="AH16">
        <f>#N/A</f>
        <v>0</v>
      </c>
      <c r="AI16">
        <f>#N/A</f>
        <v>0</v>
      </c>
    </row>
    <row r="17" spans="1:35" x14ac:dyDescent="0.25">
      <c r="A17" t="s">
        <v>96</v>
      </c>
      <c r="B17">
        <v>20</v>
      </c>
      <c r="C17">
        <v>15</v>
      </c>
      <c r="D17">
        <f>IF(('Standard Worksheet'!$C$5)=(A18),($B18),($D18))</f>
        <v>0</v>
      </c>
      <c r="E17">
        <f>IF(('Standard Worksheet'!$D$5)=($A18),($B18),(E18))</f>
        <v>0</v>
      </c>
      <c r="F17">
        <f>IF(('Standard Worksheet'!$E$5)=($A18),($B18),(F18))</f>
        <v>0</v>
      </c>
      <c r="G17">
        <f>IF(('Standard Worksheet'!$C$5)=(A18),($C18),($G18))</f>
        <v>0</v>
      </c>
      <c r="H17">
        <f>IF(('Standard Worksheet'!$D$5)=($A18),($C18),(H18))</f>
        <v>0</v>
      </c>
      <c r="I17">
        <f>IF(('Standard Worksheet'!$E$5)=($A18),($C18),($I18))</f>
        <v>0</v>
      </c>
      <c r="AA17" t="s">
        <v>96</v>
      </c>
      <c r="AB17">
        <v>20</v>
      </c>
      <c r="AC17">
        <v>10</v>
      </c>
      <c r="AD17">
        <f>#N/A</f>
        <v>10</v>
      </c>
      <c r="AE17">
        <f>#N/A</f>
        <v>0</v>
      </c>
      <c r="AF17">
        <f>#N/A</f>
        <v>0</v>
      </c>
      <c r="AG17">
        <f>#N/A</f>
        <v>10</v>
      </c>
      <c r="AH17">
        <f>#N/A</f>
        <v>0</v>
      </c>
      <c r="AI17">
        <f>#N/A</f>
        <v>0</v>
      </c>
    </row>
    <row r="18" spans="1:35" x14ac:dyDescent="0.25">
      <c r="A18" t="s">
        <v>97</v>
      </c>
      <c r="B18">
        <v>20</v>
      </c>
      <c r="C18">
        <v>15</v>
      </c>
      <c r="D18">
        <f>IF(('Standard Worksheet'!$C$5)=(A19),($B19),($D19))</f>
        <v>0</v>
      </c>
      <c r="E18">
        <f>IF(('Standard Worksheet'!$D$5)=($A19),($B19),(E19))</f>
        <v>0</v>
      </c>
      <c r="F18">
        <f>IF(('Standard Worksheet'!$E$5)=($A19),($B19),(F19))</f>
        <v>0</v>
      </c>
      <c r="G18">
        <f>IF(('Standard Worksheet'!$C$5)=(A19),($C19),($G19))</f>
        <v>0</v>
      </c>
      <c r="H18">
        <f>IF(('Standard Worksheet'!$D$5)=($A19),($C19),(H19))</f>
        <v>0</v>
      </c>
      <c r="I18">
        <f>IF(('Standard Worksheet'!$E$5)=($A19),($C19),($I19))</f>
        <v>0</v>
      </c>
      <c r="AA18" t="s">
        <v>97</v>
      </c>
      <c r="AB18">
        <v>20</v>
      </c>
      <c r="AC18">
        <v>10</v>
      </c>
      <c r="AD18">
        <f>#N/A</f>
        <v>10</v>
      </c>
      <c r="AE18">
        <f>#N/A</f>
        <v>0</v>
      </c>
      <c r="AF18">
        <f>#N/A</f>
        <v>0</v>
      </c>
      <c r="AG18">
        <f>#N/A</f>
        <v>10</v>
      </c>
      <c r="AH18">
        <f>#N/A</f>
        <v>0</v>
      </c>
      <c r="AI18">
        <f>#N/A</f>
        <v>0</v>
      </c>
    </row>
    <row r="19" spans="1:35" x14ac:dyDescent="0.25">
      <c r="A19" t="s">
        <v>98</v>
      </c>
      <c r="B19">
        <v>20</v>
      </c>
      <c r="C19">
        <v>15</v>
      </c>
      <c r="D19">
        <f>IF(('Standard Worksheet'!$C$5)=(A20),($B20),($D20))</f>
        <v>0</v>
      </c>
      <c r="E19">
        <f>IF(('Standard Worksheet'!$D$5)=($A20),($B20),(E20))</f>
        <v>0</v>
      </c>
      <c r="F19">
        <f>IF(('Standard Worksheet'!$E$5)=($A20),($B20),(F20))</f>
        <v>0</v>
      </c>
      <c r="G19">
        <f>IF(('Standard Worksheet'!$C$5)=(A20),($C20),($G20))</f>
        <v>0</v>
      </c>
      <c r="H19">
        <f>IF(('Standard Worksheet'!$D$5)=($A20),($C20),(H20))</f>
        <v>0</v>
      </c>
      <c r="I19">
        <f>IF(('Standard Worksheet'!$E$5)=($A20),($C20),($I20))</f>
        <v>0</v>
      </c>
      <c r="AA19" t="s">
        <v>98</v>
      </c>
      <c r="AB19">
        <v>20</v>
      </c>
      <c r="AC19">
        <v>10</v>
      </c>
      <c r="AD19">
        <f>#N/A</f>
        <v>10</v>
      </c>
      <c r="AE19">
        <f>#N/A</f>
        <v>0</v>
      </c>
      <c r="AF19">
        <f>#N/A</f>
        <v>0</v>
      </c>
      <c r="AG19">
        <f>#N/A</f>
        <v>10</v>
      </c>
      <c r="AH19">
        <f>#N/A</f>
        <v>0</v>
      </c>
      <c r="AI19">
        <f>#N/A</f>
        <v>0</v>
      </c>
    </row>
    <row r="20" spans="1:35" x14ac:dyDescent="0.25">
      <c r="A20" t="s">
        <v>99</v>
      </c>
      <c r="B20">
        <v>20</v>
      </c>
      <c r="C20">
        <v>15</v>
      </c>
      <c r="D20">
        <f>IF(('Standard Worksheet'!$C$5)=(A21),($B21),($D21))</f>
        <v>0</v>
      </c>
      <c r="E20">
        <f>IF(('Standard Worksheet'!$D$5)=($A21),($B21),(E21))</f>
        <v>0</v>
      </c>
      <c r="F20">
        <f>IF(('Standard Worksheet'!$E$5)=($A21),($B21),(F21))</f>
        <v>0</v>
      </c>
      <c r="G20">
        <f>IF(('Standard Worksheet'!$C$5)=(A21),($C21),($G21))</f>
        <v>0</v>
      </c>
      <c r="H20">
        <f>IF(('Standard Worksheet'!$D$5)=($A21),($C21),(H21))</f>
        <v>0</v>
      </c>
      <c r="I20">
        <f>IF(('Standard Worksheet'!$E$5)=($A21),($C21),($I21))</f>
        <v>0</v>
      </c>
      <c r="AA20" t="s">
        <v>99</v>
      </c>
      <c r="AB20">
        <v>20</v>
      </c>
      <c r="AC20">
        <v>10</v>
      </c>
      <c r="AD20">
        <f>#N/A</f>
        <v>10</v>
      </c>
      <c r="AE20">
        <f>#N/A</f>
        <v>0</v>
      </c>
      <c r="AF20">
        <f>#N/A</f>
        <v>0</v>
      </c>
      <c r="AG20">
        <f>#N/A</f>
        <v>10</v>
      </c>
      <c r="AH20">
        <f>#N/A</f>
        <v>0</v>
      </c>
      <c r="AI20">
        <f>#N/A</f>
        <v>0</v>
      </c>
    </row>
    <row r="21" spans="1:35" x14ac:dyDescent="0.25">
      <c r="A21" t="s">
        <v>100</v>
      </c>
      <c r="B21">
        <v>20</v>
      </c>
      <c r="C21">
        <v>15</v>
      </c>
      <c r="D21">
        <f>IF(('Standard Worksheet'!$C$5)=(A22),($B22),($D22))</f>
        <v>0</v>
      </c>
      <c r="E21">
        <f>IF(('Standard Worksheet'!$D$5)=($A22),($B22),(E22))</f>
        <v>0</v>
      </c>
      <c r="F21">
        <f>IF(('Standard Worksheet'!$E$5)=($A22),($B22),(F22))</f>
        <v>0</v>
      </c>
      <c r="G21">
        <f>IF(('Standard Worksheet'!$C$5)=(A22),($C22),($G22))</f>
        <v>0</v>
      </c>
      <c r="H21">
        <f>IF(('Standard Worksheet'!$D$5)=($A22),($C22),(H22))</f>
        <v>0</v>
      </c>
      <c r="I21">
        <f>IF(('Standard Worksheet'!$E$5)=($A22),($C22),($I22))</f>
        <v>0</v>
      </c>
      <c r="AA21" t="s">
        <v>100</v>
      </c>
      <c r="AB21">
        <v>20</v>
      </c>
      <c r="AC21">
        <v>10</v>
      </c>
      <c r="AD21">
        <f>#N/A</f>
        <v>10</v>
      </c>
      <c r="AE21">
        <f>#N/A</f>
        <v>0</v>
      </c>
      <c r="AF21">
        <f>#N/A</f>
        <v>0</v>
      </c>
      <c r="AG21">
        <f>#N/A</f>
        <v>10</v>
      </c>
      <c r="AH21">
        <f>#N/A</f>
        <v>0</v>
      </c>
      <c r="AI21">
        <f>#N/A</f>
        <v>0</v>
      </c>
    </row>
    <row r="22" spans="1:35" x14ac:dyDescent="0.25">
      <c r="A22" t="s">
        <v>101</v>
      </c>
      <c r="B22">
        <v>25</v>
      </c>
      <c r="C22">
        <v>20</v>
      </c>
      <c r="D22">
        <f>IF(('Standard Worksheet'!$C$5)=(A23),($B23),($D23))</f>
        <v>0</v>
      </c>
      <c r="E22">
        <f>IF(('Standard Worksheet'!$D$5)=($A23),($B23),(E23))</f>
        <v>0</v>
      </c>
      <c r="F22">
        <f>IF(('Standard Worksheet'!$E$5)=($A23),($B23),(F23))</f>
        <v>0</v>
      </c>
      <c r="G22">
        <f>IF(('Standard Worksheet'!$C$5)=(A23),($C23),($G23))</f>
        <v>0</v>
      </c>
      <c r="H22">
        <f>IF(('Standard Worksheet'!$D$5)=($A23),($C23),(H23))</f>
        <v>0</v>
      </c>
      <c r="I22">
        <f>IF(('Standard Worksheet'!$E$5)=($A23),($C23),($I23))</f>
        <v>0</v>
      </c>
      <c r="AA22" t="s">
        <v>101</v>
      </c>
      <c r="AB22">
        <v>25</v>
      </c>
      <c r="AC22">
        <v>10</v>
      </c>
      <c r="AD22">
        <f>#N/A</f>
        <v>10</v>
      </c>
      <c r="AE22">
        <f>#N/A</f>
        <v>0</v>
      </c>
      <c r="AF22">
        <f>#N/A</f>
        <v>0</v>
      </c>
      <c r="AG22">
        <f>#N/A</f>
        <v>10</v>
      </c>
      <c r="AH22">
        <f>#N/A</f>
        <v>0</v>
      </c>
      <c r="AI22">
        <f>#N/A</f>
        <v>0</v>
      </c>
    </row>
    <row r="23" spans="1:35" x14ac:dyDescent="0.25">
      <c r="A23" t="s">
        <v>102</v>
      </c>
      <c r="B23">
        <v>20</v>
      </c>
      <c r="C23">
        <v>15</v>
      </c>
      <c r="D23">
        <f>IF(('Standard Worksheet'!$C$5)=(A24),($B24),($D24))</f>
        <v>0</v>
      </c>
      <c r="E23">
        <f>IF(('Standard Worksheet'!$D$5)=($A24),($B24),(E24))</f>
        <v>0</v>
      </c>
      <c r="F23">
        <f>IF(('Standard Worksheet'!$E$5)=($A24),($B24),(F24))</f>
        <v>0</v>
      </c>
      <c r="G23">
        <f>IF(('Standard Worksheet'!$C$5)=(A24),($C24),($G24))</f>
        <v>0</v>
      </c>
      <c r="H23">
        <f>IF(('Standard Worksheet'!$D$5)=($A24),($C24),(H24))</f>
        <v>0</v>
      </c>
      <c r="I23">
        <f>IF(('Standard Worksheet'!$E$5)=($A24),($C24),($I24))</f>
        <v>0</v>
      </c>
      <c r="AA23" t="s">
        <v>102</v>
      </c>
      <c r="AB23">
        <v>20</v>
      </c>
      <c r="AC23">
        <v>10</v>
      </c>
      <c r="AD23">
        <f>#N/A</f>
        <v>10</v>
      </c>
      <c r="AE23">
        <f>#N/A</f>
        <v>0</v>
      </c>
      <c r="AF23">
        <f>#N/A</f>
        <v>0</v>
      </c>
      <c r="AG23">
        <f>#N/A</f>
        <v>10</v>
      </c>
      <c r="AH23">
        <f>#N/A</f>
        <v>0</v>
      </c>
      <c r="AI23">
        <f>#N/A</f>
        <v>0</v>
      </c>
    </row>
    <row r="24" spans="1:35" x14ac:dyDescent="0.25">
      <c r="A24" t="s">
        <v>103</v>
      </c>
      <c r="B24">
        <v>15</v>
      </c>
      <c r="C24">
        <v>15</v>
      </c>
      <c r="D24">
        <f>IF(('Standard Worksheet'!$C$5)=(A25),($B25),($D25))</f>
        <v>0</v>
      </c>
      <c r="E24">
        <f>IF(('Standard Worksheet'!$D$5)=($A25),($B25),(E25))</f>
        <v>0</v>
      </c>
      <c r="F24">
        <f>IF(('Standard Worksheet'!$E$5)=($A25),($B25),(F25))</f>
        <v>0</v>
      </c>
      <c r="G24">
        <f>IF(('Standard Worksheet'!$C$5)=(A25),($C25),($G25))</f>
        <v>0</v>
      </c>
      <c r="H24">
        <f>IF(('Standard Worksheet'!$D$5)=($A25),($C25),(H25))</f>
        <v>0</v>
      </c>
      <c r="I24">
        <f>IF(('Standard Worksheet'!$E$5)=($A25),($C25),($I25))</f>
        <v>0</v>
      </c>
      <c r="AA24" t="s">
        <v>103</v>
      </c>
      <c r="AB24">
        <v>10</v>
      </c>
      <c r="AC24">
        <v>10</v>
      </c>
      <c r="AD24">
        <f>#N/A</f>
        <v>10</v>
      </c>
      <c r="AE24">
        <f>#N/A</f>
        <v>0</v>
      </c>
      <c r="AF24">
        <f>#N/A</f>
        <v>0</v>
      </c>
      <c r="AG24">
        <f>#N/A</f>
        <v>10</v>
      </c>
      <c r="AH24">
        <f>#N/A</f>
        <v>0</v>
      </c>
      <c r="AI24">
        <f>#N/A</f>
        <v>0</v>
      </c>
    </row>
    <row r="25" spans="1:35" x14ac:dyDescent="0.25">
      <c r="A25" t="s">
        <v>104</v>
      </c>
      <c r="B25">
        <v>15</v>
      </c>
      <c r="C25">
        <v>15</v>
      </c>
      <c r="D25">
        <f>IF(('Standard Worksheet'!$C$5)=(A26),($B26),($D26))</f>
        <v>0</v>
      </c>
      <c r="E25">
        <f>IF(('Standard Worksheet'!$D$5)=($A26),($B26),(E26))</f>
        <v>0</v>
      </c>
      <c r="F25">
        <f>IF(('Standard Worksheet'!$E$5)=($A26),($B26),(F26))</f>
        <v>0</v>
      </c>
      <c r="G25">
        <f>IF(('Standard Worksheet'!$C$5)=(A26),($C26),($G26))</f>
        <v>0</v>
      </c>
      <c r="H25">
        <f>IF(('Standard Worksheet'!$D$5)=($A26),($C26),(H26))</f>
        <v>0</v>
      </c>
      <c r="I25">
        <f>IF(('Standard Worksheet'!$E$5)=($A26),($C26),($I26))</f>
        <v>0</v>
      </c>
      <c r="AA25" t="s">
        <v>104</v>
      </c>
      <c r="AB25">
        <v>10</v>
      </c>
      <c r="AC25">
        <v>10</v>
      </c>
      <c r="AD25">
        <f>#N/A</f>
        <v>10</v>
      </c>
      <c r="AE25">
        <f>#N/A</f>
        <v>0</v>
      </c>
      <c r="AF25">
        <f>#N/A</f>
        <v>0</v>
      </c>
      <c r="AG25">
        <f>#N/A</f>
        <v>10</v>
      </c>
      <c r="AH25">
        <f>#N/A</f>
        <v>0</v>
      </c>
      <c r="AI25">
        <f>#N/A</f>
        <v>0</v>
      </c>
    </row>
    <row r="26" spans="1:35" x14ac:dyDescent="0.25">
      <c r="A26" t="s">
        <v>105</v>
      </c>
      <c r="B26">
        <v>15</v>
      </c>
      <c r="C26">
        <v>15</v>
      </c>
      <c r="D26">
        <f>IF(('Standard Worksheet'!$C$5)=(A27),($B27),($D27))</f>
        <v>0</v>
      </c>
      <c r="E26">
        <f>IF(('Standard Worksheet'!$D$5)=($A27),($B27),(E27))</f>
        <v>0</v>
      </c>
      <c r="F26">
        <f>IF(('Standard Worksheet'!$E$5)=($A27),($B27),(F27))</f>
        <v>0</v>
      </c>
      <c r="G26">
        <f>IF(('Standard Worksheet'!$C$5)=(A27),($C27),($G27))</f>
        <v>0</v>
      </c>
      <c r="H26">
        <f>IF(('Standard Worksheet'!$D$5)=($A27),($C27),(H27))</f>
        <v>0</v>
      </c>
      <c r="I26">
        <f>IF(('Standard Worksheet'!$E$5)=($A27),($C27),($I27))</f>
        <v>0</v>
      </c>
      <c r="AA26" t="s">
        <v>105</v>
      </c>
      <c r="AB26">
        <v>10</v>
      </c>
      <c r="AC26">
        <v>10</v>
      </c>
      <c r="AD26">
        <f>#N/A</f>
        <v>10</v>
      </c>
      <c r="AE26">
        <f>#N/A</f>
        <v>0</v>
      </c>
      <c r="AF26">
        <f>#N/A</f>
        <v>0</v>
      </c>
      <c r="AG26">
        <f>#N/A</f>
        <v>10</v>
      </c>
      <c r="AH26">
        <f>#N/A</f>
        <v>0</v>
      </c>
      <c r="AI26">
        <f>#N/A</f>
        <v>0</v>
      </c>
    </row>
    <row r="27" spans="1:35" x14ac:dyDescent="0.25">
      <c r="A27" t="s">
        <v>106</v>
      </c>
      <c r="B27">
        <v>15</v>
      </c>
      <c r="C27">
        <v>15</v>
      </c>
      <c r="D27">
        <f>IF(('Standard Worksheet'!$C$5)=(A28),($B28),($D28))</f>
        <v>0</v>
      </c>
      <c r="E27">
        <f>IF(('Standard Worksheet'!$D$5)=($A28),($B28),(E28))</f>
        <v>0</v>
      </c>
      <c r="F27">
        <f>IF(('Standard Worksheet'!$E$5)=($A28),($B28),(F28))</f>
        <v>0</v>
      </c>
      <c r="G27">
        <f>IF(('Standard Worksheet'!$C$5)=(A28),($C28),($G28))</f>
        <v>0</v>
      </c>
      <c r="H27">
        <f>IF(('Standard Worksheet'!$D$5)=($A28),($C28),(H28))</f>
        <v>0</v>
      </c>
      <c r="I27">
        <f>IF(('Standard Worksheet'!$E$5)=($A28),($C28),($I28))</f>
        <v>0</v>
      </c>
      <c r="AA27" t="s">
        <v>106</v>
      </c>
      <c r="AB27">
        <v>10</v>
      </c>
      <c r="AC27">
        <v>10</v>
      </c>
      <c r="AD27">
        <f>#N/A</f>
        <v>10</v>
      </c>
      <c r="AE27">
        <f>#N/A</f>
        <v>0</v>
      </c>
      <c r="AF27">
        <f>#N/A</f>
        <v>0</v>
      </c>
      <c r="AG27">
        <f>#N/A</f>
        <v>10</v>
      </c>
      <c r="AH27">
        <f>#N/A</f>
        <v>0</v>
      </c>
      <c r="AI27">
        <f>#N/A</f>
        <v>0</v>
      </c>
    </row>
    <row r="28" spans="1:35" x14ac:dyDescent="0.25">
      <c r="A28" t="s">
        <v>107</v>
      </c>
      <c r="B28">
        <v>15</v>
      </c>
      <c r="C28">
        <v>15</v>
      </c>
      <c r="D28">
        <f>IF(('Standard Worksheet'!$C$5)=(A29),($B29),($D29))</f>
        <v>0</v>
      </c>
      <c r="E28">
        <f>IF(('Standard Worksheet'!$D$5)=($A29),($B29),(E29))</f>
        <v>0</v>
      </c>
      <c r="F28">
        <f>IF(('Standard Worksheet'!$E$5)=($A29),($B29),(F29))</f>
        <v>0</v>
      </c>
      <c r="G28">
        <f>IF(('Standard Worksheet'!$C$5)=(A29),($C29),($G29))</f>
        <v>0</v>
      </c>
      <c r="H28">
        <f>IF(('Standard Worksheet'!$D$5)=($A29),($C29),(H29))</f>
        <v>0</v>
      </c>
      <c r="I28">
        <f>IF(('Standard Worksheet'!$E$5)=($A29),($C29),($I29))</f>
        <v>0</v>
      </c>
      <c r="AA28" t="s">
        <v>107</v>
      </c>
      <c r="AB28">
        <v>10</v>
      </c>
      <c r="AC28">
        <v>10</v>
      </c>
      <c r="AD28">
        <f>#N/A</f>
        <v>0</v>
      </c>
      <c r="AE28">
        <f>#N/A</f>
        <v>0</v>
      </c>
      <c r="AF28">
        <f>#N/A</f>
        <v>0</v>
      </c>
      <c r="AG28">
        <f>#N/A</f>
        <v>0</v>
      </c>
      <c r="AH28">
        <f>#N/A</f>
        <v>0</v>
      </c>
      <c r="AI28">
        <f>#N/A</f>
        <v>0</v>
      </c>
    </row>
    <row r="29" spans="1:35" x14ac:dyDescent="0.25">
      <c r="A29" t="s">
        <v>108</v>
      </c>
      <c r="B29">
        <v>15</v>
      </c>
      <c r="C29">
        <v>15</v>
      </c>
      <c r="D29">
        <f>IF(('Standard Worksheet'!$C$5)=(A30),($B30),($D30))</f>
        <v>0</v>
      </c>
      <c r="E29">
        <f>IF(('Standard Worksheet'!$D$5)=($A30),($B30),(E30))</f>
        <v>0</v>
      </c>
      <c r="F29">
        <f>IF(('Standard Worksheet'!$E$5)=($A30),($B30),(F30))</f>
        <v>0</v>
      </c>
      <c r="G29">
        <f>IF(('Standard Worksheet'!$C$5)=(A30),($C30),($G30))</f>
        <v>0</v>
      </c>
      <c r="H29">
        <f>IF(('Standard Worksheet'!$D$5)=($A30),($C30),(H30))</f>
        <v>0</v>
      </c>
      <c r="I29">
        <f>IF(('Standard Worksheet'!$E$5)=($A30),($C30),($I30))</f>
        <v>0</v>
      </c>
      <c r="AA29" t="s">
        <v>108</v>
      </c>
      <c r="AB29">
        <v>10</v>
      </c>
      <c r="AC29">
        <v>10</v>
      </c>
      <c r="AD29">
        <f>#N/A</f>
        <v>0</v>
      </c>
      <c r="AE29">
        <f>#N/A</f>
        <v>0</v>
      </c>
      <c r="AF29">
        <f>#N/A</f>
        <v>0</v>
      </c>
      <c r="AG29">
        <f>#N/A</f>
        <v>0</v>
      </c>
      <c r="AH29">
        <f>#N/A</f>
        <v>0</v>
      </c>
      <c r="AI29">
        <f>#N/A</f>
        <v>0</v>
      </c>
    </row>
    <row r="30" spans="1:35" x14ac:dyDescent="0.25">
      <c r="A30" t="s">
        <v>109</v>
      </c>
      <c r="B30">
        <v>15</v>
      </c>
      <c r="C30">
        <v>15</v>
      </c>
      <c r="D30">
        <f>IF(('Standard Worksheet'!$C$5)=(A31),($B31),($D31))</f>
        <v>0</v>
      </c>
      <c r="E30">
        <f>IF(('Standard Worksheet'!$D$5)=($A31),($B31),(E31))</f>
        <v>0</v>
      </c>
      <c r="F30">
        <f>IF(('Standard Worksheet'!$E$5)=($A31),($B31),(F31))</f>
        <v>0</v>
      </c>
      <c r="G30">
        <f>IF(('Standard Worksheet'!$C$5)=(A31),($C31),($G31))</f>
        <v>0</v>
      </c>
      <c r="H30">
        <f>IF(('Standard Worksheet'!$D$5)=($A31),($C31),(H31))</f>
        <v>0</v>
      </c>
      <c r="I30">
        <f>IF(('Standard Worksheet'!$E$5)=($A31),($C31),($I31))</f>
        <v>0</v>
      </c>
      <c r="AA30" t="s">
        <v>109</v>
      </c>
      <c r="AB30">
        <v>10</v>
      </c>
      <c r="AC30">
        <v>10</v>
      </c>
      <c r="AD30">
        <f>#N/A</f>
        <v>0</v>
      </c>
      <c r="AE30">
        <f>#N/A</f>
        <v>0</v>
      </c>
      <c r="AF30">
        <f>#N/A</f>
        <v>0</v>
      </c>
      <c r="AG30">
        <f>#N/A</f>
        <v>0</v>
      </c>
      <c r="AH30">
        <f>#N/A</f>
        <v>0</v>
      </c>
      <c r="AI30">
        <f>#N/A</f>
        <v>0</v>
      </c>
    </row>
    <row r="31" spans="1:35" x14ac:dyDescent="0.25">
      <c r="A31" t="s">
        <v>110</v>
      </c>
      <c r="B31">
        <v>15</v>
      </c>
      <c r="C31">
        <v>15</v>
      </c>
      <c r="D31">
        <f>IF(('Standard Worksheet'!$C$5)=(A32),($B32),($D32))</f>
        <v>0</v>
      </c>
      <c r="E31">
        <f>IF(('Standard Worksheet'!$D$5)=($A32),($B32),(E32))</f>
        <v>0</v>
      </c>
      <c r="F31">
        <f>IF(('Standard Worksheet'!$E$5)=($A32),($B32),(F32))</f>
        <v>0</v>
      </c>
      <c r="G31">
        <f>IF(('Standard Worksheet'!$C$5)=(A32),($C32),($G32))</f>
        <v>0</v>
      </c>
      <c r="H31">
        <f>IF(('Standard Worksheet'!$D$5)=($A32),($C32),(H32))</f>
        <v>0</v>
      </c>
      <c r="I31">
        <f>IF(('Standard Worksheet'!$E$5)=($A32),($C32),($I32))</f>
        <v>0</v>
      </c>
      <c r="AA31" t="s">
        <v>110</v>
      </c>
      <c r="AB31">
        <v>10</v>
      </c>
      <c r="AC31">
        <v>10</v>
      </c>
      <c r="AD31">
        <f>#N/A</f>
        <v>0</v>
      </c>
      <c r="AE31">
        <f>#N/A</f>
        <v>0</v>
      </c>
      <c r="AF31">
        <f>#N/A</f>
        <v>0</v>
      </c>
      <c r="AG31">
        <f>#N/A</f>
        <v>0</v>
      </c>
      <c r="AH31">
        <f>#N/A</f>
        <v>0</v>
      </c>
      <c r="AI31">
        <f>#N/A</f>
        <v>0</v>
      </c>
    </row>
    <row r="32" spans="1:35" x14ac:dyDescent="0.25">
      <c r="A32" t="s">
        <v>111</v>
      </c>
      <c r="B32">
        <v>15</v>
      </c>
      <c r="C32">
        <v>15</v>
      </c>
      <c r="D32">
        <f>IF(('Standard Worksheet'!$C$5)=(A33),($B33),($D33))</f>
        <v>0</v>
      </c>
      <c r="E32">
        <f>IF(('Standard Worksheet'!$D$5)=($A33),($B33),(E33))</f>
        <v>0</v>
      </c>
      <c r="F32">
        <f>IF(('Standard Worksheet'!$E$5)=($A33),($B33),(F33))</f>
        <v>0</v>
      </c>
      <c r="G32">
        <f>IF(('Standard Worksheet'!$C$5)=(A33),($C33),($G33))</f>
        <v>0</v>
      </c>
      <c r="H32">
        <f>IF(('Standard Worksheet'!$D$5)=($A33),($C33),(H33))</f>
        <v>0</v>
      </c>
      <c r="I32">
        <f>IF(('Standard Worksheet'!$E$5)=($A33),($C33),($I33))</f>
        <v>0</v>
      </c>
      <c r="AA32" t="s">
        <v>111</v>
      </c>
      <c r="AB32">
        <v>10</v>
      </c>
      <c r="AC32">
        <v>10</v>
      </c>
      <c r="AD32">
        <f>#N/A</f>
        <v>0</v>
      </c>
      <c r="AE32">
        <f>#N/A</f>
        <v>0</v>
      </c>
      <c r="AF32">
        <f>#N/A</f>
        <v>0</v>
      </c>
      <c r="AG32">
        <f>#N/A</f>
        <v>0</v>
      </c>
      <c r="AH32">
        <f>#N/A</f>
        <v>0</v>
      </c>
      <c r="AI32">
        <f>#N/A</f>
        <v>0</v>
      </c>
    </row>
    <row r="33" spans="1:35" x14ac:dyDescent="0.25">
      <c r="A33" t="s">
        <v>112</v>
      </c>
      <c r="B33">
        <v>15</v>
      </c>
      <c r="C33">
        <v>15</v>
      </c>
      <c r="D33">
        <f>IF(('Standard Worksheet'!$C$5)=(A34),($B34),($D34))</f>
        <v>0</v>
      </c>
      <c r="E33">
        <f>IF(('Standard Worksheet'!$D$5)=($A34),($B34),(E34))</f>
        <v>0</v>
      </c>
      <c r="F33">
        <f>IF(('Standard Worksheet'!$E$5)=($A34),($B34),(F34))</f>
        <v>0</v>
      </c>
      <c r="G33">
        <f>IF(('Standard Worksheet'!$C$5)=(A34),($C34),($G34))</f>
        <v>0</v>
      </c>
      <c r="H33">
        <f>IF(('Standard Worksheet'!$D$5)=($A34),($C34),(H34))</f>
        <v>0</v>
      </c>
      <c r="I33">
        <f>IF(('Standard Worksheet'!$E$5)=($A34),($C34),($I34))</f>
        <v>0</v>
      </c>
      <c r="AA33" t="s">
        <v>112</v>
      </c>
      <c r="AB33">
        <v>10</v>
      </c>
      <c r="AC33">
        <v>10</v>
      </c>
      <c r="AD33">
        <f>#N/A</f>
        <v>0</v>
      </c>
      <c r="AE33">
        <f>#N/A</f>
        <v>0</v>
      </c>
      <c r="AF33">
        <f>#N/A</f>
        <v>0</v>
      </c>
      <c r="AG33">
        <f>#N/A</f>
        <v>0</v>
      </c>
      <c r="AH33">
        <f>#N/A</f>
        <v>0</v>
      </c>
      <c r="AI33">
        <f>#N/A</f>
        <v>0</v>
      </c>
    </row>
    <row r="34" spans="1:35" x14ac:dyDescent="0.25">
      <c r="A34" t="s">
        <v>113</v>
      </c>
      <c r="B34">
        <v>15</v>
      </c>
      <c r="C34">
        <v>15</v>
      </c>
      <c r="D34">
        <f>IF(('Standard Worksheet'!$C$5)=(A35),($B35),($D35))</f>
        <v>0</v>
      </c>
      <c r="E34">
        <f>IF(('Standard Worksheet'!$D$5)=($A35),($B35),(E35))</f>
        <v>0</v>
      </c>
      <c r="F34">
        <f>IF(('Standard Worksheet'!$E$5)=($A35),($B35),(F35))</f>
        <v>0</v>
      </c>
      <c r="G34">
        <f>IF(('Standard Worksheet'!$C$5)=(A35),($C35),($G35))</f>
        <v>0</v>
      </c>
      <c r="H34">
        <f>IF(('Standard Worksheet'!$D$5)=($A35),($C35),(H35))</f>
        <v>0</v>
      </c>
      <c r="I34">
        <f>IF(('Standard Worksheet'!$E$5)=($A35),($C35),($I35))</f>
        <v>0</v>
      </c>
      <c r="AA34" t="s">
        <v>113</v>
      </c>
      <c r="AB34">
        <v>10</v>
      </c>
      <c r="AC34">
        <v>10</v>
      </c>
      <c r="AD34">
        <f>#N/A</f>
        <v>0</v>
      </c>
      <c r="AE34">
        <f>#N/A</f>
        <v>0</v>
      </c>
      <c r="AF34">
        <f>#N/A</f>
        <v>0</v>
      </c>
      <c r="AG34">
        <f>#N/A</f>
        <v>0</v>
      </c>
      <c r="AH34">
        <f>#N/A</f>
        <v>0</v>
      </c>
      <c r="AI34">
        <f>#N/A</f>
        <v>0</v>
      </c>
    </row>
    <row r="35" spans="1:35" x14ac:dyDescent="0.25">
      <c r="A35" t="s">
        <v>114</v>
      </c>
      <c r="B35">
        <v>15</v>
      </c>
      <c r="C35">
        <v>15</v>
      </c>
      <c r="D35">
        <f>IF(('Standard Worksheet'!$C$5)=(A36),($B36),($D36))</f>
        <v>0</v>
      </c>
      <c r="E35">
        <f>IF(('Standard Worksheet'!$D$5)=($A36),($B36),(E36))</f>
        <v>0</v>
      </c>
      <c r="F35">
        <f>IF(('Standard Worksheet'!$E$5)=($A36),($B36),(F36))</f>
        <v>0</v>
      </c>
      <c r="G35">
        <f>IF(('Standard Worksheet'!$C$5)=(A36),($C36),($G36))</f>
        <v>0</v>
      </c>
      <c r="H35">
        <f>IF(('Standard Worksheet'!$D$5)=($A36),($C36),(H36))</f>
        <v>0</v>
      </c>
      <c r="I35">
        <f>IF(('Standard Worksheet'!$E$5)=($A36),($C36),($I36))</f>
        <v>0</v>
      </c>
      <c r="AA35" t="s">
        <v>114</v>
      </c>
      <c r="AB35">
        <v>10</v>
      </c>
      <c r="AC35">
        <v>10</v>
      </c>
      <c r="AD35">
        <f>#N/A</f>
        <v>0</v>
      </c>
      <c r="AE35">
        <f>#N/A</f>
        <v>0</v>
      </c>
      <c r="AF35">
        <f>#N/A</f>
        <v>0</v>
      </c>
      <c r="AG35">
        <f>#N/A</f>
        <v>0</v>
      </c>
      <c r="AH35">
        <f>#N/A</f>
        <v>0</v>
      </c>
      <c r="AI35">
        <f>#N/A</f>
        <v>0</v>
      </c>
    </row>
    <row r="36" spans="1:35" x14ac:dyDescent="0.25">
      <c r="A36" t="s">
        <v>115</v>
      </c>
      <c r="B36">
        <v>15</v>
      </c>
      <c r="C36">
        <v>15</v>
      </c>
      <c r="D36">
        <f>IF(('Standard Worksheet'!$C$5)=(A37),($B37),($D37))</f>
        <v>0</v>
      </c>
      <c r="E36">
        <f>IF(('Standard Worksheet'!$D$5)=($A37),($B37),(E37))</f>
        <v>0</v>
      </c>
      <c r="F36">
        <f>IF(('Standard Worksheet'!$E$5)=($A37),($B37),(F37))</f>
        <v>0</v>
      </c>
      <c r="G36">
        <f>IF(('Standard Worksheet'!$C$5)=(A37),($C37),($G37))</f>
        <v>0</v>
      </c>
      <c r="H36">
        <f>IF(('Standard Worksheet'!$D$5)=($A37),($C37),(H37))</f>
        <v>0</v>
      </c>
      <c r="I36">
        <f>IF(('Standard Worksheet'!$E$5)=($A37),($C37),($I37))</f>
        <v>0</v>
      </c>
      <c r="AA36" t="s">
        <v>115</v>
      </c>
      <c r="AB36">
        <v>10</v>
      </c>
      <c r="AC36">
        <v>10</v>
      </c>
      <c r="AD36">
        <f>#N/A</f>
        <v>0</v>
      </c>
      <c r="AE36">
        <f>#N/A</f>
        <v>0</v>
      </c>
      <c r="AF36">
        <f>#N/A</f>
        <v>0</v>
      </c>
      <c r="AG36">
        <f>#N/A</f>
        <v>0</v>
      </c>
      <c r="AH36">
        <f>#N/A</f>
        <v>0</v>
      </c>
      <c r="AI36">
        <f>#N/A</f>
        <v>0</v>
      </c>
    </row>
    <row r="37" spans="1:35" x14ac:dyDescent="0.25">
      <c r="A37" t="s">
        <v>116</v>
      </c>
      <c r="B37">
        <v>15</v>
      </c>
      <c r="C37">
        <v>15</v>
      </c>
      <c r="D37">
        <f>IF(('Standard Worksheet'!$C$5)=(A38),($B38),($D38))</f>
        <v>0</v>
      </c>
      <c r="E37">
        <f>IF(('Standard Worksheet'!$D$5)=($A38),($B38),(E38))</f>
        <v>0</v>
      </c>
      <c r="F37">
        <f>IF(('Standard Worksheet'!$E$5)=($A38),($B38),(F38))</f>
        <v>0</v>
      </c>
      <c r="G37">
        <f>IF(('Standard Worksheet'!$C$5)=(A38),($C38),($G38))</f>
        <v>0</v>
      </c>
      <c r="H37">
        <f>IF(('Standard Worksheet'!$D$5)=($A38),($C38),(H38))</f>
        <v>0</v>
      </c>
      <c r="I37">
        <f>IF(('Standard Worksheet'!$E$5)=($A38),($C38),($I38))</f>
        <v>0</v>
      </c>
      <c r="AA37" t="s">
        <v>116</v>
      </c>
      <c r="AB37">
        <v>10</v>
      </c>
      <c r="AC37">
        <v>10</v>
      </c>
      <c r="AD37">
        <f>#N/A</f>
        <v>0</v>
      </c>
      <c r="AE37">
        <f>#N/A</f>
        <v>0</v>
      </c>
      <c r="AF37">
        <f>#N/A</f>
        <v>0</v>
      </c>
      <c r="AG37">
        <f>#N/A</f>
        <v>0</v>
      </c>
      <c r="AH37">
        <f>#N/A</f>
        <v>0</v>
      </c>
      <c r="AI37">
        <f>#N/A</f>
        <v>0</v>
      </c>
    </row>
    <row r="38" spans="1:35" x14ac:dyDescent="0.25">
      <c r="A38" t="s">
        <v>117</v>
      </c>
      <c r="B38">
        <v>15</v>
      </c>
      <c r="C38">
        <v>15</v>
      </c>
      <c r="D38">
        <f>IF(('Standard Worksheet'!$C$5)=(A39),($B39),($D39))</f>
        <v>0</v>
      </c>
      <c r="E38">
        <f>IF(('Standard Worksheet'!$D$5)=($A39),($B39),(E39))</f>
        <v>0</v>
      </c>
      <c r="F38">
        <f>IF(('Standard Worksheet'!$E$5)=($A39),($B39),(F39))</f>
        <v>0</v>
      </c>
      <c r="G38">
        <f>IF(('Standard Worksheet'!$C$5)=(A39),($C39),($G39))</f>
        <v>0</v>
      </c>
      <c r="H38">
        <f>IF(('Standard Worksheet'!$D$5)=($A39),($C39),(H39))</f>
        <v>0</v>
      </c>
      <c r="I38">
        <f>IF(('Standard Worksheet'!$E$5)=($A39),($C39),($I39))</f>
        <v>0</v>
      </c>
      <c r="AA38" t="s">
        <v>117</v>
      </c>
      <c r="AB38">
        <v>10</v>
      </c>
      <c r="AC38">
        <v>10</v>
      </c>
      <c r="AD38">
        <f>#N/A</f>
        <v>0</v>
      </c>
      <c r="AE38">
        <f>#N/A</f>
        <v>0</v>
      </c>
      <c r="AF38">
        <f>#N/A</f>
        <v>0</v>
      </c>
      <c r="AG38">
        <f>#N/A</f>
        <v>0</v>
      </c>
      <c r="AH38">
        <f>#N/A</f>
        <v>0</v>
      </c>
      <c r="AI38">
        <f>#N/A</f>
        <v>0</v>
      </c>
    </row>
    <row r="39" spans="1:35" x14ac:dyDescent="0.25">
      <c r="A39" t="s">
        <v>118</v>
      </c>
      <c r="B39">
        <v>15</v>
      </c>
      <c r="C39">
        <v>15</v>
      </c>
      <c r="D39">
        <f>IF(('Standard Worksheet'!$C$5)=(A40),($B40),($D40))</f>
        <v>0</v>
      </c>
      <c r="E39">
        <f>IF(('Standard Worksheet'!$D$5)=($A40),($B40),(E40))</f>
        <v>0</v>
      </c>
      <c r="F39">
        <f>IF(('Standard Worksheet'!$E$5)=($A40),($B40),(F40))</f>
        <v>0</v>
      </c>
      <c r="G39">
        <f>IF(('Standard Worksheet'!$C$5)=(A40),($C40),($G40))</f>
        <v>0</v>
      </c>
      <c r="H39">
        <f>IF(('Standard Worksheet'!$D$5)=($A40),($C40),(H40))</f>
        <v>0</v>
      </c>
      <c r="I39">
        <f>IF(('Standard Worksheet'!$E$5)=($A40),($C40),($I40))</f>
        <v>0</v>
      </c>
      <c r="AA39" t="s">
        <v>118</v>
      </c>
      <c r="AB39">
        <v>10</v>
      </c>
      <c r="AC39">
        <v>10</v>
      </c>
      <c r="AD39">
        <f>#N/A</f>
        <v>0</v>
      </c>
      <c r="AE39">
        <f>#N/A</f>
        <v>0</v>
      </c>
      <c r="AF39">
        <f>#N/A</f>
        <v>0</v>
      </c>
      <c r="AG39">
        <f>#N/A</f>
        <v>0</v>
      </c>
      <c r="AH39">
        <f>#N/A</f>
        <v>0</v>
      </c>
      <c r="AI39">
        <f>#N/A</f>
        <v>0</v>
      </c>
    </row>
    <row r="40" spans="1:35" x14ac:dyDescent="0.25">
      <c r="A40" t="s">
        <v>119</v>
      </c>
      <c r="B40">
        <v>15</v>
      </c>
      <c r="C40">
        <v>15</v>
      </c>
      <c r="D40">
        <f>IF(('Standard Worksheet'!$C$5)=(A41),($B41),($D41))</f>
        <v>0</v>
      </c>
      <c r="E40">
        <f>IF(('Standard Worksheet'!$D$5)=($A41),($B41),(E41))</f>
        <v>0</v>
      </c>
      <c r="F40">
        <f>IF(('Standard Worksheet'!$E$5)=($A41),($B41),(F41))</f>
        <v>0</v>
      </c>
      <c r="G40">
        <f>IF(('Standard Worksheet'!$C$5)=(A41),($C41),($G41))</f>
        <v>0</v>
      </c>
      <c r="H40">
        <f>IF(('Standard Worksheet'!$D$5)=($A41),($C41),(H41))</f>
        <v>0</v>
      </c>
      <c r="I40">
        <f>IF(('Standard Worksheet'!$E$5)=($A41),($C41),($I41))</f>
        <v>0</v>
      </c>
      <c r="AA40" t="s">
        <v>119</v>
      </c>
      <c r="AB40">
        <v>10</v>
      </c>
      <c r="AC40">
        <v>10</v>
      </c>
      <c r="AD40">
        <f>#N/A</f>
        <v>0</v>
      </c>
      <c r="AE40">
        <f>#N/A</f>
        <v>0</v>
      </c>
      <c r="AF40">
        <f>#N/A</f>
        <v>0</v>
      </c>
      <c r="AG40">
        <f>#N/A</f>
        <v>0</v>
      </c>
      <c r="AH40">
        <f>#N/A</f>
        <v>0</v>
      </c>
      <c r="AI40">
        <f>#N/A</f>
        <v>0</v>
      </c>
    </row>
    <row r="41" spans="1:35" x14ac:dyDescent="0.25">
      <c r="A41" t="s">
        <v>120</v>
      </c>
      <c r="B41">
        <v>20</v>
      </c>
      <c r="C41">
        <v>15</v>
      </c>
      <c r="D41">
        <f>IF(('Standard Worksheet'!$C$5)=(A42),($B42),($D42))</f>
        <v>0</v>
      </c>
      <c r="E41">
        <f>IF(('Standard Worksheet'!$D$5)=($A42),($B42),(E42))</f>
        <v>0</v>
      </c>
      <c r="F41">
        <f>IF(('Standard Worksheet'!$E$5)=($A42),($B42),(F42))</f>
        <v>0</v>
      </c>
      <c r="G41">
        <f>IF(('Standard Worksheet'!$C$5)=(A42),($C42),($G42))</f>
        <v>0</v>
      </c>
      <c r="H41">
        <f>IF(('Standard Worksheet'!$D$5)=($A42),($C42),(H42))</f>
        <v>0</v>
      </c>
      <c r="I41">
        <f>IF(('Standard Worksheet'!$E$5)=($A42),($C42),($I42))</f>
        <v>0</v>
      </c>
      <c r="AA41" t="s">
        <v>120</v>
      </c>
      <c r="AB41">
        <v>20</v>
      </c>
      <c r="AC41">
        <v>10</v>
      </c>
      <c r="AD41">
        <f>#N/A</f>
        <v>0</v>
      </c>
      <c r="AE41">
        <f>#N/A</f>
        <v>0</v>
      </c>
      <c r="AF41">
        <f>#N/A</f>
        <v>0</v>
      </c>
      <c r="AG41">
        <f>#N/A</f>
        <v>0</v>
      </c>
      <c r="AH41">
        <f>#N/A</f>
        <v>0</v>
      </c>
      <c r="AI41">
        <f>#N/A</f>
        <v>0</v>
      </c>
    </row>
    <row r="42" spans="1:35" x14ac:dyDescent="0.25">
      <c r="A42" t="s">
        <v>121</v>
      </c>
      <c r="B42">
        <v>25</v>
      </c>
      <c r="C42">
        <v>20</v>
      </c>
      <c r="D42">
        <f>IF(('Standard Worksheet'!$C$5)=(A43),($B43),($D43))</f>
        <v>0</v>
      </c>
      <c r="E42">
        <f>IF(('Standard Worksheet'!$D$5)=($A43),($B43),(E43))</f>
        <v>0</v>
      </c>
      <c r="F42">
        <f>IF(('Standard Worksheet'!$E$5)=($A43),($B43),(F43))</f>
        <v>0</v>
      </c>
      <c r="G42">
        <f>IF(('Standard Worksheet'!$C$5)=(A43),($C43),($G43))</f>
        <v>0</v>
      </c>
      <c r="H42">
        <f>IF(('Standard Worksheet'!$D$5)=($A43),($C43),(H43))</f>
        <v>0</v>
      </c>
      <c r="I42">
        <f>IF(('Standard Worksheet'!$E$5)=($A43),($C43),($I43))</f>
        <v>0</v>
      </c>
      <c r="AA42" t="s">
        <v>121</v>
      </c>
      <c r="AB42">
        <v>20</v>
      </c>
      <c r="AC42">
        <v>10</v>
      </c>
      <c r="AD42">
        <f>#N/A</f>
        <v>0</v>
      </c>
      <c r="AE42">
        <f>#N/A</f>
        <v>0</v>
      </c>
      <c r="AF42">
        <f>#N/A</f>
        <v>0</v>
      </c>
      <c r="AG42">
        <f>#N/A</f>
        <v>0</v>
      </c>
      <c r="AH42">
        <f>#N/A</f>
        <v>0</v>
      </c>
      <c r="AI42">
        <f>#N/A</f>
        <v>0</v>
      </c>
    </row>
    <row r="43" spans="1:35" x14ac:dyDescent="0.25">
      <c r="A43" t="s">
        <v>122</v>
      </c>
      <c r="B43">
        <v>20</v>
      </c>
      <c r="C43">
        <v>15</v>
      </c>
      <c r="D43">
        <f>IF(('Standard Worksheet'!$C$5)=(A44),($B44),($D44))</f>
        <v>0</v>
      </c>
      <c r="E43">
        <f>IF(('Standard Worksheet'!$D$5)=($A44),($B44),(E44))</f>
        <v>0</v>
      </c>
      <c r="F43">
        <f>IF(('Standard Worksheet'!$E$5)=($A44),($B44),(F44))</f>
        <v>0</v>
      </c>
      <c r="G43">
        <f>IF(('Standard Worksheet'!$C$5)=(A44),($C44),($G44))</f>
        <v>0</v>
      </c>
      <c r="H43">
        <f>IF(('Standard Worksheet'!$D$5)=($A44),($C44),(H44))</f>
        <v>0</v>
      </c>
      <c r="I43">
        <f>IF(('Standard Worksheet'!$E$5)=($A44),($C44),($I44))</f>
        <v>0</v>
      </c>
      <c r="AA43" t="s">
        <v>122</v>
      </c>
      <c r="AB43">
        <v>10</v>
      </c>
      <c r="AC43">
        <v>10</v>
      </c>
      <c r="AD43">
        <f>#N/A</f>
        <v>0</v>
      </c>
      <c r="AE43">
        <f>#N/A</f>
        <v>0</v>
      </c>
      <c r="AF43">
        <f>#N/A</f>
        <v>0</v>
      </c>
      <c r="AG43">
        <f>#N/A</f>
        <v>0</v>
      </c>
      <c r="AH43">
        <f>#N/A</f>
        <v>0</v>
      </c>
      <c r="AI43">
        <f>#N/A</f>
        <v>0</v>
      </c>
    </row>
    <row r="44" spans="1:35" x14ac:dyDescent="0.25">
      <c r="A44" t="s">
        <v>123</v>
      </c>
      <c r="B44">
        <v>15</v>
      </c>
      <c r="C44">
        <v>15</v>
      </c>
      <c r="D44">
        <f>IF(('Standard Worksheet'!$C$5)=(A45),($B45),($D45))</f>
        <v>0</v>
      </c>
      <c r="E44">
        <f>IF(('Standard Worksheet'!$D$5)=($A45),($B45),(E45))</f>
        <v>0</v>
      </c>
      <c r="F44">
        <f>IF(('Standard Worksheet'!$E$5)=($A45),($B45),(F45))</f>
        <v>0</v>
      </c>
      <c r="G44">
        <f>IF(('Standard Worksheet'!$C$5)=(A45),($C45),($G45))</f>
        <v>0</v>
      </c>
      <c r="H44">
        <f>IF(('Standard Worksheet'!$D$5)=($A45),($C45),(H45))</f>
        <v>0</v>
      </c>
      <c r="I44">
        <f>IF(('Standard Worksheet'!$E$5)=($A45),($C45),($I45))</f>
        <v>0</v>
      </c>
      <c r="AA44" t="s">
        <v>123</v>
      </c>
      <c r="AB44">
        <v>10</v>
      </c>
      <c r="AC44">
        <v>10</v>
      </c>
      <c r="AD44">
        <f>#N/A</f>
        <v>0</v>
      </c>
      <c r="AE44">
        <f>#N/A</f>
        <v>0</v>
      </c>
      <c r="AF44">
        <f>#N/A</f>
        <v>0</v>
      </c>
      <c r="AG44">
        <f>#N/A</f>
        <v>0</v>
      </c>
      <c r="AH44">
        <f>#N/A</f>
        <v>0</v>
      </c>
      <c r="AI44">
        <f>#N/A</f>
        <v>0</v>
      </c>
    </row>
    <row r="45" spans="1:35" x14ac:dyDescent="0.25">
      <c r="A45" t="s">
        <v>124</v>
      </c>
      <c r="B45">
        <v>15</v>
      </c>
      <c r="C45">
        <v>15</v>
      </c>
      <c r="D45">
        <f>IF(('Standard Worksheet'!$C$5)=(A46),($B46),($D46))</f>
        <v>0</v>
      </c>
      <c r="E45">
        <f>IF(('Standard Worksheet'!$D$5)=($A46),($B46),(E46))</f>
        <v>0</v>
      </c>
      <c r="F45">
        <f>IF(('Standard Worksheet'!$E$5)=($A46),($B46),(F46))</f>
        <v>0</v>
      </c>
      <c r="G45">
        <f>IF(('Standard Worksheet'!$C$5)=(A46),($C46),($G46))</f>
        <v>0</v>
      </c>
      <c r="H45">
        <f>IF(('Standard Worksheet'!$D$5)=($A46),($C46),(H46))</f>
        <v>0</v>
      </c>
      <c r="I45">
        <f>IF(('Standard Worksheet'!$E$5)=($A46),($C46),($I46))</f>
        <v>0</v>
      </c>
      <c r="AA45" t="s">
        <v>124</v>
      </c>
      <c r="AB45">
        <v>10</v>
      </c>
      <c r="AC45">
        <v>10</v>
      </c>
      <c r="AD45">
        <f>#N/A</f>
        <v>0</v>
      </c>
      <c r="AE45">
        <f>#N/A</f>
        <v>0</v>
      </c>
      <c r="AF45">
        <f>#N/A</f>
        <v>0</v>
      </c>
      <c r="AG45">
        <f>#N/A</f>
        <v>0</v>
      </c>
      <c r="AH45">
        <f>#N/A</f>
        <v>0</v>
      </c>
      <c r="AI45">
        <f>#N/A</f>
        <v>0</v>
      </c>
    </row>
    <row r="46" spans="1:35" x14ac:dyDescent="0.25">
      <c r="A46" t="s">
        <v>125</v>
      </c>
      <c r="B46">
        <v>15</v>
      </c>
      <c r="C46">
        <v>15</v>
      </c>
      <c r="D46">
        <f>IF(('Standard Worksheet'!$C$5)=(A47),($B47),($D47))</f>
        <v>0</v>
      </c>
      <c r="E46">
        <f>IF(('Standard Worksheet'!$D$5)=($A47),($B47),(E47))</f>
        <v>0</v>
      </c>
      <c r="F46">
        <f>IF(('Standard Worksheet'!$E$5)=($A47),($B47),(F47))</f>
        <v>0</v>
      </c>
      <c r="G46">
        <f>IF(('Standard Worksheet'!$C$5)=(A47),($C47),($G47))</f>
        <v>0</v>
      </c>
      <c r="H46">
        <f>IF(('Standard Worksheet'!$D$5)=($A47),($C47),(H47))</f>
        <v>0</v>
      </c>
      <c r="I46">
        <f>IF(('Standard Worksheet'!$E$5)=($A47),($C47),($I47))</f>
        <v>0</v>
      </c>
      <c r="AA46" t="s">
        <v>125</v>
      </c>
      <c r="AB46">
        <v>10</v>
      </c>
      <c r="AC46">
        <v>10</v>
      </c>
      <c r="AD46">
        <f>#N/A</f>
        <v>0</v>
      </c>
      <c r="AE46">
        <f>#N/A</f>
        <v>0</v>
      </c>
      <c r="AF46">
        <f>#N/A</f>
        <v>0</v>
      </c>
      <c r="AG46">
        <f>#N/A</f>
        <v>0</v>
      </c>
      <c r="AH46">
        <f>#N/A</f>
        <v>0</v>
      </c>
      <c r="AI46">
        <f>#N/A</f>
        <v>0</v>
      </c>
    </row>
    <row r="47" spans="1:35" x14ac:dyDescent="0.25">
      <c r="A47" t="s">
        <v>126</v>
      </c>
      <c r="B47">
        <v>15</v>
      </c>
      <c r="C47">
        <v>15</v>
      </c>
      <c r="D47">
        <f>IF(('Standard Worksheet'!$C$5)=(A48),($B48),($D48))</f>
        <v>0</v>
      </c>
      <c r="E47">
        <f>IF(('Standard Worksheet'!$D$5)=($A48),($B48),(E48))</f>
        <v>0</v>
      </c>
      <c r="F47">
        <f>IF(('Standard Worksheet'!$E$5)=($A48),($B48),(F48))</f>
        <v>0</v>
      </c>
      <c r="G47">
        <f>IF(('Standard Worksheet'!$C$5)=(A48),($C48),($G48))</f>
        <v>0</v>
      </c>
      <c r="H47">
        <f>IF(('Standard Worksheet'!$D$5)=($A48),($C48),(H48))</f>
        <v>0</v>
      </c>
      <c r="I47">
        <f>IF(('Standard Worksheet'!$E$5)=($A48),($C48),($I48))</f>
        <v>0</v>
      </c>
      <c r="AA47" t="s">
        <v>126</v>
      </c>
      <c r="AB47">
        <v>10</v>
      </c>
      <c r="AC47">
        <v>10</v>
      </c>
      <c r="AD47">
        <f>#N/A</f>
        <v>0</v>
      </c>
      <c r="AE47">
        <f>#N/A</f>
        <v>0</v>
      </c>
      <c r="AF47">
        <f>#N/A</f>
        <v>0</v>
      </c>
      <c r="AG47">
        <f>#N/A</f>
        <v>0</v>
      </c>
      <c r="AH47">
        <f>#N/A</f>
        <v>0</v>
      </c>
      <c r="AI47">
        <f>#N/A</f>
        <v>0</v>
      </c>
    </row>
    <row r="48" spans="1:35" x14ac:dyDescent="0.25">
      <c r="A48" t="s">
        <v>127</v>
      </c>
      <c r="B48">
        <v>20</v>
      </c>
      <c r="C48">
        <v>15</v>
      </c>
      <c r="D48">
        <f>IF(('Standard Worksheet'!$C$5)=(A49),($B49),($D49))</f>
        <v>0</v>
      </c>
      <c r="E48">
        <f>IF(('Standard Worksheet'!$D$5)=($A49),($B49),(E49))</f>
        <v>0</v>
      </c>
      <c r="F48">
        <f>IF(('Standard Worksheet'!$E$5)=($A49),($B49),(F49))</f>
        <v>0</v>
      </c>
      <c r="G48">
        <f>IF(('Standard Worksheet'!$C$5)=(A49),($C49),($G49))</f>
        <v>0</v>
      </c>
      <c r="H48">
        <f>IF(('Standard Worksheet'!$D$5)=($A49),($C49),(H49))</f>
        <v>0</v>
      </c>
      <c r="I48">
        <f>IF(('Standard Worksheet'!$E$5)=($A49),($C49),($I49))</f>
        <v>0</v>
      </c>
      <c r="AA48" t="s">
        <v>127</v>
      </c>
      <c r="AB48">
        <v>10</v>
      </c>
      <c r="AC48">
        <v>10</v>
      </c>
      <c r="AD48">
        <f>#N/A</f>
        <v>0</v>
      </c>
      <c r="AE48">
        <f>#N/A</f>
        <v>0</v>
      </c>
      <c r="AF48">
        <f>#N/A</f>
        <v>0</v>
      </c>
      <c r="AG48">
        <f>#N/A</f>
        <v>0</v>
      </c>
      <c r="AH48">
        <f>#N/A</f>
        <v>0</v>
      </c>
      <c r="AI48">
        <f>#N/A</f>
        <v>0</v>
      </c>
    </row>
    <row r="49" spans="1:35" x14ac:dyDescent="0.25">
      <c r="A49" t="s">
        <v>128</v>
      </c>
      <c r="B49">
        <v>15</v>
      </c>
      <c r="C49">
        <v>15</v>
      </c>
      <c r="D49">
        <f>IF(('Standard Worksheet'!$C$5)=(A50),($B50),($D50))</f>
        <v>0</v>
      </c>
      <c r="E49">
        <f>IF(('Standard Worksheet'!$D$5)=($A50),($B50),(E50))</f>
        <v>0</v>
      </c>
      <c r="F49">
        <f>IF(('Standard Worksheet'!$E$5)=($A50),($B50),(F50))</f>
        <v>0</v>
      </c>
      <c r="G49">
        <f>IF(('Standard Worksheet'!$C$5)=(A50),($C50),($G50))</f>
        <v>0</v>
      </c>
      <c r="H49">
        <f>IF(('Standard Worksheet'!$D$5)=($A50),($C50),(H50))</f>
        <v>0</v>
      </c>
      <c r="I49">
        <f>IF(('Standard Worksheet'!$E$5)=($A50),($C50),($I50))</f>
        <v>0</v>
      </c>
      <c r="AA49" t="s">
        <v>128</v>
      </c>
      <c r="AB49">
        <v>10</v>
      </c>
      <c r="AC49">
        <v>10</v>
      </c>
      <c r="AD49">
        <f>#N/A</f>
        <v>0</v>
      </c>
      <c r="AE49">
        <f>#N/A</f>
        <v>0</v>
      </c>
      <c r="AF49">
        <f>#N/A</f>
        <v>0</v>
      </c>
      <c r="AG49">
        <f>#N/A</f>
        <v>0</v>
      </c>
      <c r="AH49">
        <f>#N/A</f>
        <v>0</v>
      </c>
      <c r="AI49">
        <f>#N/A</f>
        <v>0</v>
      </c>
    </row>
    <row r="50" spans="1:35" x14ac:dyDescent="0.25">
      <c r="A50" t="s">
        <v>129</v>
      </c>
      <c r="B50">
        <v>50</v>
      </c>
      <c r="C50">
        <v>20</v>
      </c>
      <c r="D50">
        <f>IF(('Standard Worksheet'!$C$5)=(A51),($B51),($D51))</f>
        <v>0</v>
      </c>
      <c r="E50">
        <f>IF(('Standard Worksheet'!$D$5)=($A51),($B51),(E51))</f>
        <v>0</v>
      </c>
      <c r="F50">
        <f>IF(('Standard Worksheet'!$E$5)=($A51),($B51),(F51))</f>
        <v>0</v>
      </c>
      <c r="G50">
        <f>IF(('Standard Worksheet'!$C$5)=(A51),($C51),($G51))</f>
        <v>0</v>
      </c>
      <c r="H50">
        <f>IF(('Standard Worksheet'!$D$5)=($A51),($C51),(H51))</f>
        <v>0</v>
      </c>
      <c r="I50">
        <f>IF(('Standard Worksheet'!$E$5)=($A51),($C51),($I51))</f>
        <v>0</v>
      </c>
      <c r="AB50">
        <v>0</v>
      </c>
      <c r="AC50">
        <v>0</v>
      </c>
    </row>
    <row r="51" spans="1:35" x14ac:dyDescent="0.25">
      <c r="A51" t="s">
        <v>130</v>
      </c>
      <c r="B51">
        <v>50</v>
      </c>
      <c r="C51">
        <v>20</v>
      </c>
      <c r="D51">
        <f>IF(('Standard Worksheet'!$C$5)=(A52),($B52),($D52))</f>
        <v>0</v>
      </c>
      <c r="E51" s="92">
        <f>IF(('Standard Worksheet'!$D$5)=($A52),($B52),(E52))</f>
        <v>0</v>
      </c>
      <c r="F51" s="92">
        <f>IF(('Standard Worksheet'!$E$5)=($A52),($B52),(F52))</f>
        <v>0</v>
      </c>
      <c r="G51" s="92">
        <f>IF(('Standard Worksheet'!$C$5)=(A52),($C52),($G52))</f>
        <v>0</v>
      </c>
      <c r="H51">
        <f>IF(('Standard Worksheet'!$D$5)=($A52),($C52),(H52))</f>
        <v>0</v>
      </c>
      <c r="I51">
        <f>IF(('Standard Worksheet'!$E$5)=($A52),($C52),($I52))</f>
        <v>0</v>
      </c>
    </row>
    <row r="52" spans="1:35" x14ac:dyDescent="0.25">
      <c r="A52" t="s">
        <v>131</v>
      </c>
      <c r="B52">
        <v>50</v>
      </c>
      <c r="C52">
        <v>20</v>
      </c>
      <c r="D52">
        <f>IF(('Standard Worksheet'!$C$5)=(A53),($B53),($D53))</f>
        <v>0</v>
      </c>
      <c r="E52" s="92">
        <f>IF(('Standard Worksheet'!$D$5)=($A53),($B53),(E53))</f>
        <v>0</v>
      </c>
      <c r="F52" s="92">
        <f>IF(('Standard Worksheet'!$E$5)=($A53),($B53),(F53))</f>
        <v>0</v>
      </c>
      <c r="G52" s="92">
        <f>IF(('Standard Worksheet'!$C$5)=(A53),($C53),($G53))</f>
        <v>0</v>
      </c>
      <c r="H52">
        <f>IF(('Standard Worksheet'!$D$5)=($A53),($C53),(H53))</f>
        <v>0</v>
      </c>
      <c r="I52">
        <f>IF(('Standard Worksheet'!$E$5)=($A53),($C53),($I53))</f>
        <v>0</v>
      </c>
    </row>
    <row r="53" spans="1:35" x14ac:dyDescent="0.25">
      <c r="A53" t="s">
        <v>132</v>
      </c>
      <c r="B53">
        <v>50</v>
      </c>
      <c r="C53">
        <v>20</v>
      </c>
      <c r="D53">
        <f>IF(('Standard Worksheet'!$C$5)=(A54),($B54),($D54))</f>
        <v>0</v>
      </c>
      <c r="E53" s="92">
        <f>IF(('Standard Worksheet'!$D$5)=($A54),($B54),(E54))</f>
        <v>0</v>
      </c>
      <c r="F53" s="92">
        <f>IF(('Standard Worksheet'!$E$5)=($A54),($B54),(F54))</f>
        <v>0</v>
      </c>
      <c r="G53" s="92">
        <f>IF(('Standard Worksheet'!$C$5)=(A54),($C54),($G54))</f>
        <v>0</v>
      </c>
      <c r="H53">
        <f>IF(('Standard Worksheet'!$D$5)=($A54),($C54),(H54))</f>
        <v>0</v>
      </c>
      <c r="I53">
        <f>IF(('Standard Worksheet'!$E$5)=($A54),($C54),($I54))</f>
        <v>0</v>
      </c>
    </row>
    <row r="54" spans="1:35" x14ac:dyDescent="0.25">
      <c r="A54" t="s">
        <v>133</v>
      </c>
      <c r="B54">
        <v>25</v>
      </c>
      <c r="C54">
        <v>20</v>
      </c>
      <c r="D54">
        <f>IF(('Standard Worksheet'!$C$5)=(A55),($B55),($D55))</f>
        <v>0</v>
      </c>
      <c r="E54" s="92">
        <f>IF(('Standard Worksheet'!$D$5)=($A55),($B55),(E55))</f>
        <v>0</v>
      </c>
      <c r="F54" s="92">
        <f>IF(('Standard Worksheet'!$E$5)=($A55),($B55),(F55))</f>
        <v>0</v>
      </c>
      <c r="G54" s="92">
        <f>IF(('Standard Worksheet'!$C$5)=(A55),($C55),($G55))</f>
        <v>0</v>
      </c>
      <c r="H54">
        <f>IF(('Standard Worksheet'!$D$5)=($A55),($C55),(H55))</f>
        <v>0</v>
      </c>
      <c r="I54">
        <f>IF(('Standard Worksheet'!$E$5)=($A55),($C55),($I55))</f>
        <v>0</v>
      </c>
    </row>
    <row r="55" spans="1:35" x14ac:dyDescent="0.25">
      <c r="A55" t="s">
        <v>134</v>
      </c>
      <c r="B55">
        <v>20</v>
      </c>
      <c r="C55">
        <v>15</v>
      </c>
      <c r="D55">
        <f>IF(('Standard Worksheet'!$C$5)=(A56),($B56),($D56))</f>
        <v>0</v>
      </c>
      <c r="E55" s="92">
        <f>IF(('Standard Worksheet'!$D$5)=($A56),($B56),(E56))</f>
        <v>0</v>
      </c>
      <c r="F55" s="92">
        <f>IF(('Standard Worksheet'!$E$5)=($A56),($B56),(F56))</f>
        <v>0</v>
      </c>
      <c r="G55" s="92">
        <f>IF(('Standard Worksheet'!$C$5)=(A56),($C56),($G56))</f>
        <v>0</v>
      </c>
      <c r="H55">
        <f>IF(('Standard Worksheet'!$D$5)=($A56),($C56),(H56))</f>
        <v>0</v>
      </c>
      <c r="I55">
        <f>IF(('Standard Worksheet'!$E$5)=($A56),($C56),($I56))</f>
        <v>0</v>
      </c>
    </row>
    <row r="56" spans="1:35" x14ac:dyDescent="0.25">
      <c r="A56" t="s">
        <v>135</v>
      </c>
      <c r="B56">
        <v>20</v>
      </c>
      <c r="C56">
        <v>15</v>
      </c>
      <c r="D56">
        <f>IF(('Standard Worksheet'!$C$5)=(A57),($B57),($D57))</f>
        <v>0</v>
      </c>
      <c r="E56" s="92">
        <f>IF(('Standard Worksheet'!$D$5)=($A57),($B57),(E57))</f>
        <v>0</v>
      </c>
      <c r="F56" s="92">
        <f>IF(('Standard Worksheet'!$E$5)=($A57),($B57),(F57))</f>
        <v>0</v>
      </c>
      <c r="G56" s="92">
        <f>IF(('Standard Worksheet'!$C$5)=(A57),($C57),($G57))</f>
        <v>0</v>
      </c>
      <c r="H56">
        <f>IF(('Standard Worksheet'!$D$5)=($A57),($C57),(H57))</f>
        <v>0</v>
      </c>
      <c r="I56">
        <f>IF(('Standard Worksheet'!$E$5)=($A57),($C57),($I57))</f>
        <v>0</v>
      </c>
    </row>
    <row r="57" spans="1:35" x14ac:dyDescent="0.25">
      <c r="A57" t="s">
        <v>136</v>
      </c>
      <c r="B57">
        <v>20</v>
      </c>
      <c r="C57">
        <v>15</v>
      </c>
      <c r="D57">
        <f>IF(('Standard Worksheet'!$C$5)=(A58),($B58),($D58))</f>
        <v>0</v>
      </c>
      <c r="E57" s="92">
        <f>IF(('Standard Worksheet'!$D$5)=($A58),($B58),(E58))</f>
        <v>0</v>
      </c>
      <c r="F57" s="92">
        <f>IF(('Standard Worksheet'!$E$5)=($A58),($B58),(F58))</f>
        <v>0</v>
      </c>
      <c r="G57" s="92">
        <f>IF(('Standard Worksheet'!$C$5)=(A58),($C58),($G58))</f>
        <v>0</v>
      </c>
      <c r="H57">
        <f>IF(('Standard Worksheet'!$D$5)=($A58),($C58),(H58))</f>
        <v>0</v>
      </c>
      <c r="I57">
        <f>IF(('Standard Worksheet'!$E$5)=($A58),($C58),($I58))</f>
        <v>0</v>
      </c>
    </row>
    <row r="58" spans="1:35" x14ac:dyDescent="0.25">
      <c r="A58" t="s">
        <v>137</v>
      </c>
      <c r="B58">
        <v>20</v>
      </c>
      <c r="C58">
        <v>15</v>
      </c>
      <c r="D58">
        <f>IF(('Standard Worksheet'!$C$5)=(A59),($B59),($D59))</f>
        <v>0</v>
      </c>
      <c r="E58" s="92">
        <f>IF(('Standard Worksheet'!$D$5)=($A59),($B59),(E59))</f>
        <v>0</v>
      </c>
      <c r="F58" s="92">
        <f>IF(('Standard Worksheet'!$E$5)=($A59),($B59),(F59))</f>
        <v>0</v>
      </c>
      <c r="G58" s="92">
        <f>IF(('Standard Worksheet'!$C$5)=(A59),($C59),($G59))</f>
        <v>0</v>
      </c>
      <c r="H58">
        <f>IF(('Standard Worksheet'!$D$5)=($A59),($C59),(H59))</f>
        <v>0</v>
      </c>
      <c r="I58">
        <f>IF(('Standard Worksheet'!$E$5)=($A59),($C59),($I59))</f>
        <v>0</v>
      </c>
    </row>
    <row r="59" spans="1:35" x14ac:dyDescent="0.25">
      <c r="A59" t="s">
        <v>138</v>
      </c>
      <c r="B59">
        <v>20</v>
      </c>
      <c r="C59">
        <v>15</v>
      </c>
      <c r="D59">
        <f>IF(('Standard Worksheet'!$C$5)=(A60),($B60),($D60))</f>
        <v>0</v>
      </c>
      <c r="E59" s="92">
        <f>IF(('Standard Worksheet'!$D$5)=($A60),($B60),(E60))</f>
        <v>0</v>
      </c>
      <c r="F59" s="92">
        <f>IF(('Standard Worksheet'!$E$5)=($A60),($B60),(F60))</f>
        <v>0</v>
      </c>
      <c r="G59" s="92">
        <f>IF(('Standard Worksheet'!$C$5)=(A60),($C60),($G60))</f>
        <v>0</v>
      </c>
      <c r="H59">
        <f>IF(('Standard Worksheet'!$D$5)=($A60),($C60),(H60))</f>
        <v>0</v>
      </c>
      <c r="I59">
        <f>IF(('Standard Worksheet'!$E$5)=($A60),($C60),($I60))</f>
        <v>0</v>
      </c>
    </row>
    <row r="60" spans="1:35" x14ac:dyDescent="0.25">
      <c r="A60" t="s">
        <v>139</v>
      </c>
      <c r="B60">
        <v>20</v>
      </c>
      <c r="C60">
        <v>15</v>
      </c>
      <c r="D60">
        <f>IF(('Standard Worksheet'!$C$5)=(A61),($B61),($D61))</f>
        <v>0</v>
      </c>
      <c r="E60" s="92">
        <f>IF(('Standard Worksheet'!$D$5)=($A61),($B61),(E61))</f>
        <v>0</v>
      </c>
      <c r="F60" s="92">
        <f>IF(('Standard Worksheet'!$E$5)=($A61),($B61),(F61))</f>
        <v>0</v>
      </c>
      <c r="G60" s="92">
        <f>IF(('Standard Worksheet'!$C$5)=(A61),($C61),($G61))</f>
        <v>0</v>
      </c>
      <c r="H60">
        <f>IF(('Standard Worksheet'!$D$5)=($A61),($C61),(H61))</f>
        <v>0</v>
      </c>
      <c r="I60">
        <f>IF(('Standard Worksheet'!$E$5)=($A61),($C61),($I61))</f>
        <v>0</v>
      </c>
    </row>
    <row r="61" spans="1:35" x14ac:dyDescent="0.25">
      <c r="A61" t="s">
        <v>140</v>
      </c>
      <c r="B61">
        <v>20</v>
      </c>
      <c r="C61">
        <v>15</v>
      </c>
      <c r="D61">
        <f>IF(('Standard Worksheet'!$C$5)=(A62),($B62),($D62))</f>
        <v>0</v>
      </c>
      <c r="E61" s="92">
        <f>IF(('Standard Worksheet'!$D$5)=($A62),($B62),(E62))</f>
        <v>0</v>
      </c>
      <c r="F61" s="92">
        <f>IF(('Standard Worksheet'!$E$5)=($A62),($B62),(F62))</f>
        <v>0</v>
      </c>
      <c r="G61" s="92">
        <f>IF(('Standard Worksheet'!$C$5)=(A62),($C62),($G62))</f>
        <v>0</v>
      </c>
      <c r="H61">
        <f>IF(('Standard Worksheet'!$D$5)=($A62),($C62),(H62))</f>
        <v>0</v>
      </c>
      <c r="I61">
        <f>IF(('Standard Worksheet'!$E$5)=($A62),($C62),($I62))</f>
        <v>0</v>
      </c>
    </row>
    <row r="62" spans="1:35" x14ac:dyDescent="0.25">
      <c r="A62" t="s">
        <v>141</v>
      </c>
      <c r="B62">
        <v>20</v>
      </c>
      <c r="C62">
        <v>15</v>
      </c>
      <c r="D62">
        <f>IF(('Standard Worksheet'!$C$5)=(A63),($B63),($D63))</f>
        <v>0</v>
      </c>
      <c r="E62" s="92">
        <f>IF(('Standard Worksheet'!$D$5)=($A63),($B63),(E63))</f>
        <v>0</v>
      </c>
      <c r="F62" s="92">
        <f>IF(('Standard Worksheet'!$E$5)=($A63),($B63),(F63))</f>
        <v>0</v>
      </c>
      <c r="G62" s="92">
        <f>IF(('Standard Worksheet'!$C$5)=(A63),($C63),($G63))</f>
        <v>0</v>
      </c>
      <c r="H62">
        <f>IF(('Standard Worksheet'!$D$5)=($A63),($C63),(H63))</f>
        <v>0</v>
      </c>
      <c r="I62">
        <f>IF(('Standard Worksheet'!$E$5)=($A63),($C63),($I63))</f>
        <v>0</v>
      </c>
    </row>
    <row r="63" spans="1:35" x14ac:dyDescent="0.25">
      <c r="A63" t="s">
        <v>142</v>
      </c>
      <c r="B63">
        <v>20</v>
      </c>
      <c r="C63">
        <v>15</v>
      </c>
      <c r="D63">
        <f>IF(('Standard Worksheet'!$C$5)=(A64),($B64),($D64))</f>
        <v>0</v>
      </c>
      <c r="E63" s="92">
        <f>IF(('Standard Worksheet'!$D$5)=($A64),($B64),(E64))</f>
        <v>0</v>
      </c>
      <c r="F63" s="92">
        <f>IF(('Standard Worksheet'!$E$5)=($A64),($B64),(F64))</f>
        <v>0</v>
      </c>
      <c r="G63" s="92">
        <f>IF(('Standard Worksheet'!$C$5)=(A64),($C64),($G64))</f>
        <v>0</v>
      </c>
      <c r="H63">
        <f>IF(('Standard Worksheet'!$D$5)=($A64),($C64),(H64))</f>
        <v>0</v>
      </c>
      <c r="I63">
        <f>IF(('Standard Worksheet'!$E$5)=($A64),($C64),($I64))</f>
        <v>0</v>
      </c>
    </row>
    <row r="64" spans="1:35" x14ac:dyDescent="0.25">
      <c r="A64" t="s">
        <v>143</v>
      </c>
      <c r="B64">
        <v>15</v>
      </c>
      <c r="C64">
        <v>15</v>
      </c>
      <c r="D64">
        <f>IF(('Standard Worksheet'!$C$5)=(A65),($B65),($D65))</f>
        <v>0</v>
      </c>
      <c r="E64" s="92">
        <f>IF(('Standard Worksheet'!$D$5)=($A65),($B65),(E65))</f>
        <v>0</v>
      </c>
      <c r="F64" s="92">
        <f>IF(('Standard Worksheet'!$E$5)=($A65),($B65),(F65))</f>
        <v>0</v>
      </c>
      <c r="G64" s="92">
        <f>IF(('Standard Worksheet'!$C$5)=(A65),($C65),($G65))</f>
        <v>0</v>
      </c>
      <c r="H64">
        <f>IF(('Standard Worksheet'!$D$5)=($A65),($C65),(H65))</f>
        <v>0</v>
      </c>
      <c r="I64">
        <f>IF(('Standard Worksheet'!$E$5)=($A65),($C65),($I65))</f>
        <v>0</v>
      </c>
    </row>
    <row r="65" spans="1:9" x14ac:dyDescent="0.25">
      <c r="A65" t="s">
        <v>144</v>
      </c>
      <c r="B65">
        <v>15</v>
      </c>
      <c r="C65">
        <v>15</v>
      </c>
      <c r="D65">
        <f>IF(('Standard Worksheet'!$C$5)=(A66),($B66),($D66))</f>
        <v>0</v>
      </c>
      <c r="E65" s="92">
        <f>IF(('Standard Worksheet'!$D$5)=($A66),($B66),(E66))</f>
        <v>0</v>
      </c>
      <c r="F65" s="92">
        <f>IF(('Standard Worksheet'!$E$5)=($A66),($B66),(F66))</f>
        <v>0</v>
      </c>
      <c r="G65" s="92">
        <f>IF(('Standard Worksheet'!$C$5)=(A66),($C66),($G66))</f>
        <v>0</v>
      </c>
      <c r="H65">
        <f>IF(('Standard Worksheet'!$D$5)=($A66),($C66),(H66))</f>
        <v>0</v>
      </c>
      <c r="I65">
        <f>IF(('Standard Worksheet'!$E$5)=($A66),($C66),($I66))</f>
        <v>0</v>
      </c>
    </row>
    <row r="66" spans="1:9" x14ac:dyDescent="0.25">
      <c r="A66" t="s">
        <v>145</v>
      </c>
      <c r="B66">
        <v>15</v>
      </c>
      <c r="C66">
        <v>15</v>
      </c>
      <c r="D66">
        <f>IF(('Standard Worksheet'!$C$5)=(A67),($B67),($D67))</f>
        <v>0</v>
      </c>
      <c r="E66" s="92">
        <f>IF(('Standard Worksheet'!$D$5)=($A67),($B67),(E67))</f>
        <v>0</v>
      </c>
      <c r="F66" s="92">
        <f>IF(('Standard Worksheet'!$E$5)=($A67),($B67),(F67))</f>
        <v>0</v>
      </c>
      <c r="G66" s="92">
        <f>IF(('Standard Worksheet'!$C$5)=(A67),($C67),($G67))</f>
        <v>0</v>
      </c>
      <c r="H66">
        <f>IF(('Standard Worksheet'!$D$5)=($A67),($C67),(H67))</f>
        <v>0</v>
      </c>
      <c r="I66">
        <f>IF(('Standard Worksheet'!$E$5)=($A67),($C67),($I67))</f>
        <v>0</v>
      </c>
    </row>
    <row r="67" spans="1:9" x14ac:dyDescent="0.25">
      <c r="A67" t="s">
        <v>146</v>
      </c>
      <c r="B67">
        <v>15</v>
      </c>
      <c r="C67">
        <v>15</v>
      </c>
      <c r="D67">
        <f>IF(('Standard Worksheet'!$C$5)=(A68),($B68),($D68))</f>
        <v>0</v>
      </c>
      <c r="E67" s="92">
        <f>IF(('Standard Worksheet'!$D$5)=($A68),($B68),(E68))</f>
        <v>0</v>
      </c>
      <c r="F67" s="92">
        <f>IF(('Standard Worksheet'!$E$5)=($A68),($B68),(F68))</f>
        <v>0</v>
      </c>
      <c r="G67" s="92">
        <f>IF(('Standard Worksheet'!$C$5)=(A68),($C68),($G68))</f>
        <v>0</v>
      </c>
      <c r="H67">
        <f>IF(('Standard Worksheet'!$D$5)=($A68),($C68),(H68))</f>
        <v>0</v>
      </c>
      <c r="I67">
        <f>IF(('Standard Worksheet'!$E$5)=($A68),($C68),($I68))</f>
        <v>0</v>
      </c>
    </row>
    <row r="68" spans="1:9" x14ac:dyDescent="0.25">
      <c r="A68" t="s">
        <v>147</v>
      </c>
      <c r="B68">
        <v>15</v>
      </c>
      <c r="C68">
        <v>15</v>
      </c>
      <c r="D68">
        <f>IF(('Standard Worksheet'!$C$5)=(A69),($B69),($D69))</f>
        <v>0</v>
      </c>
      <c r="E68" s="92">
        <f>IF(('Standard Worksheet'!$D$5)=($A69),($B69),(E69))</f>
        <v>0</v>
      </c>
      <c r="F68" s="92">
        <f>IF(('Standard Worksheet'!$E$5)=($A69),($B69),(F69))</f>
        <v>0</v>
      </c>
      <c r="G68" s="92">
        <f>IF(('Standard Worksheet'!$C$5)=(A69),($C69),($G69))</f>
        <v>0</v>
      </c>
      <c r="H68">
        <f>IF(('Standard Worksheet'!$D$5)=($A69),($C69),(H69))</f>
        <v>0</v>
      </c>
      <c r="I68">
        <f>IF(('Standard Worksheet'!$E$5)=($A69),($C69),($I69))</f>
        <v>0</v>
      </c>
    </row>
    <row r="69" spans="1:9" x14ac:dyDescent="0.25">
      <c r="A69" t="s">
        <v>148</v>
      </c>
      <c r="B69">
        <v>15</v>
      </c>
      <c r="C69">
        <v>15</v>
      </c>
      <c r="D69">
        <f>IF(('Standard Worksheet'!$C$5)=(A70),($B70),($D70))</f>
        <v>0</v>
      </c>
      <c r="E69" s="92">
        <f>IF(('Standard Worksheet'!$D$5)=($A70),($B70),(E70))</f>
        <v>0</v>
      </c>
      <c r="F69" s="92">
        <f>IF(('Standard Worksheet'!$E$5)=($A70),($B70),(F70))</f>
        <v>0</v>
      </c>
      <c r="G69" s="92">
        <f>IF(('Standard Worksheet'!$C$5)=(A70),($C70),($G70))</f>
        <v>0</v>
      </c>
      <c r="H69">
        <f>IF(('Standard Worksheet'!$D$5)=($A70),($C70),(H70))</f>
        <v>0</v>
      </c>
      <c r="I69">
        <f>IF(('Standard Worksheet'!$E$5)=($A70),($C70),($I70))</f>
        <v>0</v>
      </c>
    </row>
    <row r="70" spans="1:9" x14ac:dyDescent="0.25">
      <c r="A70" t="s">
        <v>149</v>
      </c>
      <c r="B70">
        <v>15</v>
      </c>
      <c r="C70">
        <v>15</v>
      </c>
      <c r="D70">
        <f>IF(('Standard Worksheet'!$C$5)=(A71),($B71),($D71))</f>
        <v>0</v>
      </c>
      <c r="E70" s="92">
        <f>IF(('Standard Worksheet'!$D$5)=($A71),($B71),(E71))</f>
        <v>0</v>
      </c>
      <c r="F70" s="92">
        <f>IF(('Standard Worksheet'!$E$5)=($A71),($B71),(F71))</f>
        <v>0</v>
      </c>
      <c r="G70" s="92">
        <f>IF(('Standard Worksheet'!$C$5)=(A71),($C71),($G71))</f>
        <v>0</v>
      </c>
      <c r="H70">
        <f>IF(('Standard Worksheet'!$D$5)=($A71),($C71),(H71))</f>
        <v>0</v>
      </c>
      <c r="I70">
        <f>IF(('Standard Worksheet'!$E$5)=($A71),($C71),($I71))</f>
        <v>0</v>
      </c>
    </row>
    <row r="71" spans="1:9" x14ac:dyDescent="0.25">
      <c r="A71" t="s">
        <v>150</v>
      </c>
      <c r="B71">
        <v>15</v>
      </c>
      <c r="C71">
        <v>15</v>
      </c>
      <c r="D71">
        <f>IF(('Standard Worksheet'!$C$5)=(A72),($B72),($D72))</f>
        <v>0</v>
      </c>
      <c r="E71" s="92">
        <f>IF(('Standard Worksheet'!$D$5)=($A72),($B72),(E72))</f>
        <v>0</v>
      </c>
      <c r="F71" s="92">
        <f>IF(('Standard Worksheet'!$E$5)=($A72),($B72),(F72))</f>
        <v>0</v>
      </c>
      <c r="G71" s="92">
        <f>IF(('Standard Worksheet'!$C$5)=(A72),($C72),($G72))</f>
        <v>0</v>
      </c>
      <c r="H71">
        <f>IF(('Standard Worksheet'!$D$5)=($A72),($C72),(H72))</f>
        <v>0</v>
      </c>
      <c r="I71">
        <f>IF(('Standard Worksheet'!$E$5)=($A72),($C72),($I72))</f>
        <v>0</v>
      </c>
    </row>
    <row r="72" spans="1:9" x14ac:dyDescent="0.25">
      <c r="A72" t="s">
        <v>151</v>
      </c>
      <c r="B72">
        <v>15</v>
      </c>
      <c r="C72">
        <v>15</v>
      </c>
      <c r="D72">
        <f>IF(('Standard Worksheet'!$C$5)=(A73),($B73),($D73))</f>
        <v>0</v>
      </c>
      <c r="E72" s="92">
        <f>IF(('Standard Worksheet'!$D$5)=($A73),($B73),(E73))</f>
        <v>0</v>
      </c>
      <c r="F72" s="92">
        <f>IF(('Standard Worksheet'!$E$5)=($A73),($B73),(F73))</f>
        <v>0</v>
      </c>
      <c r="G72" s="92">
        <f>IF(('Standard Worksheet'!$C$5)=(A73),($C73),($G73))</f>
        <v>0</v>
      </c>
      <c r="H72">
        <f>IF(('Standard Worksheet'!$D$5)=($A73),($C73),(H73))</f>
        <v>0</v>
      </c>
      <c r="I72">
        <f>IF(('Standard Worksheet'!$E$5)=($A73),($C73),($I73))</f>
        <v>0</v>
      </c>
    </row>
    <row r="73" spans="1:9" x14ac:dyDescent="0.25">
      <c r="A73" t="s">
        <v>152</v>
      </c>
      <c r="B73">
        <v>15</v>
      </c>
      <c r="C73">
        <v>15</v>
      </c>
      <c r="D73">
        <f>IF(('Standard Worksheet'!$C$5)=(A74),($B74),($D74))</f>
        <v>0</v>
      </c>
      <c r="E73" s="92">
        <f>IF(('Standard Worksheet'!$D$5)=($A74),($B74),(E74))</f>
        <v>0</v>
      </c>
      <c r="F73" s="92">
        <f>IF(('Standard Worksheet'!$E$5)=($A74),($B74),(F74))</f>
        <v>0</v>
      </c>
      <c r="G73" s="92">
        <f>IF(('Standard Worksheet'!$C$5)=(A74),($C74),($G74))</f>
        <v>0</v>
      </c>
      <c r="H73">
        <f>IF(('Standard Worksheet'!$D$5)=($A74),($C74),(H74))</f>
        <v>0</v>
      </c>
      <c r="I73">
        <f>IF(('Standard Worksheet'!$E$5)=($A74),($C74),($I74))</f>
        <v>0</v>
      </c>
    </row>
    <row r="74" spans="1:9" x14ac:dyDescent="0.25">
      <c r="A74" t="s">
        <v>153</v>
      </c>
      <c r="B74">
        <v>15</v>
      </c>
      <c r="C74">
        <v>15</v>
      </c>
      <c r="D74">
        <f>IF(('Standard Worksheet'!$C$5)=(A75),($B75),($D75))</f>
        <v>0</v>
      </c>
      <c r="E74" s="92">
        <f>IF(('Standard Worksheet'!$D$5)=($A75),($B75),(E75))</f>
        <v>0</v>
      </c>
      <c r="F74" s="92">
        <f>IF(('Standard Worksheet'!$E$5)=($A75),($B75),(F75))</f>
        <v>0</v>
      </c>
      <c r="G74" s="92">
        <f>IF(('Standard Worksheet'!$C$5)=(A75),($C75),($G75))</f>
        <v>0</v>
      </c>
      <c r="H74">
        <f>IF(('Standard Worksheet'!$D$5)=($A75),($C75),(H75))</f>
        <v>0</v>
      </c>
      <c r="I74">
        <f>IF(('Standard Worksheet'!$E$5)=($A75),($C75),($I75))</f>
        <v>0</v>
      </c>
    </row>
    <row r="75" spans="1:9" x14ac:dyDescent="0.25">
      <c r="A75" t="s">
        <v>154</v>
      </c>
      <c r="B75">
        <v>15</v>
      </c>
      <c r="C75">
        <v>15</v>
      </c>
      <c r="D75">
        <f>IF(('Standard Worksheet'!$C$5)=(A76),($B76),($D76))</f>
        <v>0</v>
      </c>
      <c r="E75" s="92">
        <f>IF(('Standard Worksheet'!$D$5)=($A76),($B76),(E76))</f>
        <v>0</v>
      </c>
      <c r="F75" s="92">
        <f>IF(('Standard Worksheet'!$E$5)=($A76),($B76),(F76))</f>
        <v>0</v>
      </c>
      <c r="G75" s="92">
        <f>IF(('Standard Worksheet'!$C$5)=(A76),($C76),($G76))</f>
        <v>0</v>
      </c>
      <c r="H75">
        <f>IF(('Standard Worksheet'!$D$5)=($A76),($C76),(H76))</f>
        <v>0</v>
      </c>
      <c r="I75">
        <f>IF(('Standard Worksheet'!$E$5)=($A76),($C76),($I76))</f>
        <v>0</v>
      </c>
    </row>
    <row r="76" spans="1:9" x14ac:dyDescent="0.25">
      <c r="A76" t="s">
        <v>155</v>
      </c>
      <c r="B76">
        <v>15</v>
      </c>
      <c r="C76">
        <v>15</v>
      </c>
      <c r="D76">
        <f>IF(('Standard Worksheet'!$C$5)=(A77),($B77),($D77))</f>
        <v>0</v>
      </c>
      <c r="E76" s="92">
        <f>IF(('Standard Worksheet'!$D$5)=($A77),($B77),(E77))</f>
        <v>0</v>
      </c>
      <c r="F76" s="92">
        <f>IF(('Standard Worksheet'!$E$5)=($A77),($B77),(F77))</f>
        <v>0</v>
      </c>
      <c r="G76" s="92">
        <f>IF(('Standard Worksheet'!$C$5)=(A77),($C77),($G77))</f>
        <v>0</v>
      </c>
      <c r="H76">
        <f>IF(('Standard Worksheet'!$D$5)=($A77),($C77),(H77))</f>
        <v>0</v>
      </c>
      <c r="I76">
        <f>IF(('Standard Worksheet'!$E$5)=($A77),($C77),($I77))</f>
        <v>0</v>
      </c>
    </row>
    <row r="77" spans="1:9" x14ac:dyDescent="0.25">
      <c r="A77" t="s">
        <v>156</v>
      </c>
      <c r="B77">
        <v>15</v>
      </c>
      <c r="C77">
        <v>15</v>
      </c>
      <c r="D77">
        <f>IF(('Standard Worksheet'!$C$5)=(A78),($B78),($D78))</f>
        <v>0</v>
      </c>
      <c r="E77" s="92">
        <f>IF(('Standard Worksheet'!$D$5)=($A78),($B78),(E78))</f>
        <v>0</v>
      </c>
      <c r="F77" s="92">
        <f>IF(('Standard Worksheet'!$E$5)=($A78),($B78),(F78))</f>
        <v>0</v>
      </c>
      <c r="G77" s="92">
        <f>IF(('Standard Worksheet'!$C$5)=(A78),($C78),($G78))</f>
        <v>0</v>
      </c>
      <c r="H77">
        <f>IF(('Standard Worksheet'!$D$5)=($A78),($C78),(H78))</f>
        <v>0</v>
      </c>
      <c r="I77">
        <f>IF(('Standard Worksheet'!$E$5)=($A78),($C78),($I78))</f>
        <v>0</v>
      </c>
    </row>
    <row r="78" spans="1:9" x14ac:dyDescent="0.25">
      <c r="A78" t="s">
        <v>157</v>
      </c>
      <c r="B78">
        <v>15</v>
      </c>
      <c r="C78">
        <v>15</v>
      </c>
      <c r="D78">
        <f>IF(('Standard Worksheet'!$C$5)=(A79),($B79),($D79))</f>
        <v>0</v>
      </c>
      <c r="E78" s="92">
        <f>IF(('Standard Worksheet'!$D$5)=($A79),($B79),(E79))</f>
        <v>0</v>
      </c>
      <c r="F78" s="92">
        <f>IF(('Standard Worksheet'!$E$5)=($A79),($B79),(F79))</f>
        <v>0</v>
      </c>
      <c r="G78" s="92">
        <f>IF(('Standard Worksheet'!$C$5)=(A79),($C79),($G79))</f>
        <v>0</v>
      </c>
      <c r="H78">
        <f>IF(('Standard Worksheet'!$D$5)=($A79),($C79),(H79))</f>
        <v>0</v>
      </c>
      <c r="I78">
        <f>IF(('Standard Worksheet'!$E$5)=($A79),($C79),($I79))</f>
        <v>0</v>
      </c>
    </row>
    <row r="79" spans="1:9" x14ac:dyDescent="0.25">
      <c r="A79" t="s">
        <v>158</v>
      </c>
      <c r="B79">
        <v>15</v>
      </c>
      <c r="C79">
        <v>15</v>
      </c>
      <c r="D79">
        <f>IF(('Standard Worksheet'!$C$5)=(A80),($B80),($D80))</f>
        <v>0</v>
      </c>
      <c r="E79" s="92">
        <f>IF(('Standard Worksheet'!$D$5)=($A80),($B80),(E80))</f>
        <v>0</v>
      </c>
      <c r="F79" s="92">
        <f>IF(('Standard Worksheet'!$E$5)=($A80),($B80),(F80))</f>
        <v>0</v>
      </c>
      <c r="G79" s="92">
        <f>IF(('Standard Worksheet'!$C$5)=(A80),($C80),($G80))</f>
        <v>0</v>
      </c>
      <c r="H79">
        <f>IF(('Standard Worksheet'!$D$5)=($A80),($C80),(H80))</f>
        <v>0</v>
      </c>
      <c r="I79">
        <f>IF(('Standard Worksheet'!$E$5)=($A80),($C80),($I80))</f>
        <v>0</v>
      </c>
    </row>
    <row r="80" spans="1:9" x14ac:dyDescent="0.25">
      <c r="A80" t="s">
        <v>159</v>
      </c>
      <c r="D80">
        <f>IF(('Standard Worksheet'!$C$5)=(A81),($B81),($D81))</f>
        <v>0</v>
      </c>
      <c r="E80">
        <f>IF(('Standard Worksheet'!$D$5)=($A81),($B81),(E81))</f>
        <v>0</v>
      </c>
      <c r="F80">
        <f>IF(('Standard Worksheet'!$E$5)=($A81),($B81),(F81))</f>
        <v>0</v>
      </c>
      <c r="G80">
        <f>IF(('Standard Worksheet'!$C$5)=(A81),($C81),($G81))</f>
        <v>0</v>
      </c>
      <c r="H80">
        <f>IF(('Standard Worksheet'!$D$5)=($A81),($C81),(H81))</f>
        <v>0</v>
      </c>
      <c r="I80">
        <f>IF(('Standard Worksheet'!$E$5)=($A81),($C81),($I81))</f>
        <v>0</v>
      </c>
    </row>
    <row r="81" spans="1:9" x14ac:dyDescent="0.25">
      <c r="A81" t="s">
        <v>160</v>
      </c>
      <c r="D81">
        <f>IF(('Standard Worksheet'!$C$5)=(A82),($B82),($D82))</f>
        <v>0</v>
      </c>
      <c r="E81">
        <f>IF(('Standard Worksheet'!$D$5)=($A82),($B82),(E82))</f>
        <v>0</v>
      </c>
      <c r="F81">
        <f>IF(('Standard Worksheet'!$E$5)=($A82),($B82),(F82))</f>
        <v>0</v>
      </c>
      <c r="G81">
        <f>IF(('Standard Worksheet'!$C$5)=(A82),($C82),($G82))</f>
        <v>0</v>
      </c>
      <c r="H81">
        <f>IF(('Standard Worksheet'!$D$5)=($A82),($C82),(H82))</f>
        <v>0</v>
      </c>
      <c r="I81">
        <f>IF(('Standard Worksheet'!$E$5)=($A82),($C82),($I82))</f>
        <v>0</v>
      </c>
    </row>
    <row r="82" spans="1:9" x14ac:dyDescent="0.25">
      <c r="A82" t="s">
        <v>161</v>
      </c>
      <c r="D82">
        <f>IF(('Standard Worksheet'!$C$5)=(A83),($B83),($D83))</f>
        <v>0</v>
      </c>
      <c r="E82">
        <f>IF(('Standard Worksheet'!$D$5)=($A83),($B83),(E83))</f>
        <v>0</v>
      </c>
      <c r="F82">
        <f>IF(('Standard Worksheet'!$E$5)=($A83),($B83),(F83))</f>
        <v>0</v>
      </c>
      <c r="G82">
        <f>IF(('Standard Worksheet'!$C$5)=(A83),($C83),($G83))</f>
        <v>0</v>
      </c>
      <c r="H82">
        <f>IF(('Standard Worksheet'!$D$5)=($A83),($C83),(H83))</f>
        <v>0</v>
      </c>
      <c r="I82">
        <f>IF(('Standard Worksheet'!$E$5)=($A83),($C83),($I83))</f>
        <v>0</v>
      </c>
    </row>
  </sheetData>
  <sheetProtection algorithmName="SHA-512" hashValue="4hOjLw3k2G6wbelpiDqOPPjzttoIxT53zAAtJqpUAqtrYgywu6shxEO9KYTITYhnzQ9f0H9dTOfbAB35bJrxTw==" saltValue="DA7XAY7EB2Fyk4qb9cSNqQ==" spinCount="100000" sheet="1" objects="1" scenarios="1"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4AD95-7DCB-44AA-AF31-105B36420318}">
  <dimension ref="A1:J49"/>
  <sheetViews>
    <sheetView tabSelected="1" workbookViewId="0">
      <selection activeCell="K39" sqref="K39"/>
    </sheetView>
  </sheetViews>
  <sheetFormatPr defaultRowHeight="13.2" x14ac:dyDescent="0.25"/>
  <cols>
    <col min="1" max="1" width="3.6640625" customWidth="1"/>
    <col min="2" max="2" width="27.33203125" customWidth="1"/>
    <col min="3" max="3" width="19.5546875" customWidth="1"/>
    <col min="4" max="4" width="9.109375" customWidth="1"/>
    <col min="5" max="5" width="10" customWidth="1"/>
    <col min="6" max="6" width="11.6640625" customWidth="1"/>
    <col min="7" max="7" width="11.44140625" customWidth="1"/>
    <col min="10" max="10" width="9.109375" customWidth="1"/>
  </cols>
  <sheetData>
    <row r="1" spans="1:10" x14ac:dyDescent="0.25">
      <c r="B1" s="203" t="s">
        <v>163</v>
      </c>
      <c r="C1" s="203"/>
      <c r="D1" s="203"/>
      <c r="E1" s="203"/>
      <c r="F1" s="203"/>
      <c r="G1" s="203"/>
    </row>
    <row r="2" spans="1:10" x14ac:dyDescent="0.25">
      <c r="B2" s="203" t="s">
        <v>164</v>
      </c>
      <c r="C2" s="203"/>
      <c r="D2" s="203"/>
      <c r="E2" s="203"/>
      <c r="F2" s="203"/>
      <c r="G2" s="203"/>
    </row>
    <row r="3" spans="1:10" x14ac:dyDescent="0.25">
      <c r="B3" s="203" t="s">
        <v>162</v>
      </c>
      <c r="C3" s="203"/>
      <c r="D3" s="203"/>
      <c r="E3" s="203"/>
      <c r="F3" s="203"/>
      <c r="G3" s="203"/>
    </row>
    <row r="4" spans="1:10" ht="13.8" thickBot="1" x14ac:dyDescent="0.3">
      <c r="B4" s="10"/>
      <c r="C4" s="10"/>
      <c r="D4" s="10"/>
      <c r="E4" s="10"/>
      <c r="F4" s="10"/>
      <c r="G4" s="10"/>
    </row>
    <row r="5" spans="1:10" ht="13.8" thickBot="1" x14ac:dyDescent="0.3">
      <c r="B5" s="206" t="s">
        <v>165</v>
      </c>
      <c r="C5" s="209"/>
      <c r="D5" s="209"/>
      <c r="E5" s="209"/>
      <c r="F5" s="209"/>
      <c r="G5" s="210"/>
    </row>
    <row r="6" spans="1:10" x14ac:dyDescent="0.25">
      <c r="A6">
        <v>1</v>
      </c>
      <c r="B6" s="13" t="s">
        <v>166</v>
      </c>
      <c r="C6" s="211"/>
      <c r="D6" s="212"/>
      <c r="E6" s="212"/>
      <c r="F6" s="212"/>
      <c r="G6" s="213"/>
    </row>
    <row r="7" spans="1:10" x14ac:dyDescent="0.25">
      <c r="A7">
        <v>2</v>
      </c>
      <c r="B7" s="13" t="s">
        <v>167</v>
      </c>
      <c r="C7" s="65"/>
      <c r="D7" s="66"/>
      <c r="E7" s="66"/>
      <c r="F7" s="63"/>
      <c r="G7" s="64"/>
    </row>
    <row r="8" spans="1:10" x14ac:dyDescent="0.25">
      <c r="A8">
        <v>3</v>
      </c>
      <c r="B8" s="13" t="s">
        <v>168</v>
      </c>
      <c r="C8" s="62" t="s">
        <v>169</v>
      </c>
      <c r="D8" s="63"/>
      <c r="E8" s="165"/>
      <c r="F8" s="88" t="s">
        <v>9</v>
      </c>
      <c r="G8" s="85">
        <v>0</v>
      </c>
      <c r="J8" s="168" t="s">
        <v>16</v>
      </c>
    </row>
    <row r="9" spans="1:10" x14ac:dyDescent="0.25">
      <c r="A9">
        <v>4</v>
      </c>
      <c r="B9" s="30" t="s">
        <v>170</v>
      </c>
      <c r="C9" s="214" t="s">
        <v>171</v>
      </c>
      <c r="D9" s="215"/>
      <c r="E9" s="216"/>
      <c r="F9" s="87" t="s">
        <v>9</v>
      </c>
      <c r="G9" s="86">
        <v>0</v>
      </c>
      <c r="J9" s="169" t="s">
        <v>13</v>
      </c>
    </row>
    <row r="10" spans="1:10" x14ac:dyDescent="0.25">
      <c r="B10" s="13"/>
      <c r="C10" s="90"/>
      <c r="D10" s="90"/>
      <c r="E10" s="91"/>
      <c r="F10" s="67"/>
      <c r="G10" s="89"/>
    </row>
    <row r="11" spans="1:10" x14ac:dyDescent="0.25">
      <c r="A11">
        <v>5</v>
      </c>
      <c r="B11" s="11" t="s">
        <v>172</v>
      </c>
      <c r="C11" s="56"/>
      <c r="D11" s="56"/>
      <c r="E11" s="68" t="s">
        <v>134</v>
      </c>
      <c r="F11" s="10"/>
      <c r="G11" s="40"/>
    </row>
    <row r="12" spans="1:10" x14ac:dyDescent="0.25">
      <c r="A12">
        <v>6</v>
      </c>
      <c r="B12" s="13" t="s">
        <v>173</v>
      </c>
      <c r="C12" s="10"/>
      <c r="D12" s="10"/>
      <c r="E12" s="68" t="s">
        <v>16</v>
      </c>
      <c r="F12" s="10" t="s">
        <v>204</v>
      </c>
      <c r="G12" s="40"/>
    </row>
    <row r="13" spans="1:10" x14ac:dyDescent="0.25">
      <c r="A13">
        <v>7</v>
      </c>
      <c r="B13" s="13" t="s">
        <v>4</v>
      </c>
      <c r="C13" s="10"/>
      <c r="D13" s="10"/>
      <c r="E13" s="17">
        <v>2.31</v>
      </c>
      <c r="F13" s="10" t="s">
        <v>65</v>
      </c>
      <c r="G13" s="40"/>
    </row>
    <row r="14" spans="1:10" x14ac:dyDescent="0.25">
      <c r="A14">
        <v>8</v>
      </c>
      <c r="B14" s="23" t="s">
        <v>174</v>
      </c>
      <c r="C14" s="43"/>
      <c r="D14" s="43"/>
      <c r="E14" s="17">
        <v>2.31</v>
      </c>
      <c r="F14" s="43" t="s">
        <v>65</v>
      </c>
      <c r="G14" s="61"/>
    </row>
    <row r="15" spans="1:10" ht="13.8" thickBot="1" x14ac:dyDescent="0.3">
      <c r="B15" s="13"/>
      <c r="C15" s="10"/>
      <c r="D15" s="10"/>
      <c r="E15" s="57"/>
      <c r="F15" s="10"/>
      <c r="G15" s="10"/>
    </row>
    <row r="16" spans="1:10" ht="13.8" thickBot="1" x14ac:dyDescent="0.3">
      <c r="B16" s="206" t="s">
        <v>175</v>
      </c>
      <c r="C16" s="207"/>
      <c r="D16" s="207"/>
      <c r="E16" s="207"/>
      <c r="F16" s="207"/>
      <c r="G16" s="208"/>
    </row>
    <row r="17" spans="1:7" x14ac:dyDescent="0.25">
      <c r="A17">
        <v>9</v>
      </c>
      <c r="B17" s="13" t="s">
        <v>176</v>
      </c>
      <c r="C17" s="10"/>
      <c r="D17" s="40"/>
      <c r="E17" s="71">
        <v>1.35</v>
      </c>
      <c r="F17" s="59" t="s">
        <v>177</v>
      </c>
      <c r="G17" s="72">
        <f>E17/E14</f>
        <v>0.58441558441558439</v>
      </c>
    </row>
    <row r="18" spans="1:7" x14ac:dyDescent="0.25">
      <c r="A18">
        <v>10</v>
      </c>
      <c r="B18" s="13" t="s">
        <v>178</v>
      </c>
      <c r="C18" s="10"/>
      <c r="D18" s="40"/>
      <c r="E18" s="17">
        <v>1.35</v>
      </c>
      <c r="F18" s="10"/>
      <c r="G18" s="40"/>
    </row>
    <row r="19" spans="1:7" x14ac:dyDescent="0.25">
      <c r="A19">
        <v>11</v>
      </c>
      <c r="B19" s="13" t="s">
        <v>179</v>
      </c>
      <c r="C19" s="10"/>
      <c r="D19" s="40"/>
      <c r="E19" s="151">
        <f>E18</f>
        <v>1.35</v>
      </c>
      <c r="F19" s="10"/>
      <c r="G19" s="40"/>
    </row>
    <row r="20" spans="1:7" x14ac:dyDescent="0.25">
      <c r="A20">
        <v>12</v>
      </c>
      <c r="B20" s="13" t="s">
        <v>180</v>
      </c>
      <c r="C20" s="10"/>
      <c r="D20" s="40"/>
      <c r="E20" s="17">
        <v>0</v>
      </c>
      <c r="F20" s="10"/>
      <c r="G20" s="40"/>
    </row>
    <row r="21" spans="1:7" x14ac:dyDescent="0.25">
      <c r="A21">
        <v>14</v>
      </c>
      <c r="B21" s="26" t="s">
        <v>181</v>
      </c>
      <c r="C21" s="93"/>
      <c r="D21" s="94"/>
      <c r="E21" s="74">
        <f>E17</f>
        <v>1.35</v>
      </c>
      <c r="F21" s="43" t="s">
        <v>65</v>
      </c>
      <c r="G21" s="61"/>
    </row>
    <row r="22" spans="1:7" ht="13.8" thickBot="1" x14ac:dyDescent="0.3">
      <c r="B22" s="10"/>
      <c r="C22" s="10"/>
      <c r="D22" s="10"/>
      <c r="E22" s="16"/>
      <c r="F22" s="10"/>
      <c r="G22" s="10"/>
    </row>
    <row r="23" spans="1:7" ht="13.8" thickBot="1" x14ac:dyDescent="0.3">
      <c r="B23" s="206" t="s">
        <v>182</v>
      </c>
      <c r="C23" s="207"/>
      <c r="D23" s="207"/>
      <c r="E23" s="207"/>
      <c r="F23" s="207"/>
      <c r="G23" s="208"/>
    </row>
    <row r="24" spans="1:7" x14ac:dyDescent="0.25">
      <c r="A24">
        <v>15</v>
      </c>
      <c r="B24" s="13" t="s">
        <v>38</v>
      </c>
      <c r="C24" s="10"/>
      <c r="D24" s="40"/>
      <c r="E24" s="69">
        <v>0</v>
      </c>
      <c r="F24" s="10"/>
      <c r="G24" s="40"/>
    </row>
    <row r="25" spans="1:7" x14ac:dyDescent="0.25">
      <c r="A25">
        <v>16</v>
      </c>
      <c r="B25" s="13" t="s">
        <v>183</v>
      </c>
      <c r="C25" s="10"/>
      <c r="D25" s="40"/>
      <c r="E25" s="17">
        <v>1.35</v>
      </c>
      <c r="F25" s="10" t="s">
        <v>41</v>
      </c>
      <c r="G25" s="76">
        <f>((E25+E26+E31)*43560)*0.3</f>
        <v>17641.800000000003</v>
      </c>
    </row>
    <row r="26" spans="1:7" x14ac:dyDescent="0.25">
      <c r="A26">
        <v>17</v>
      </c>
      <c r="B26" s="13" t="s">
        <v>42</v>
      </c>
      <c r="C26" s="10"/>
      <c r="D26" s="40"/>
      <c r="E26" s="17">
        <v>0</v>
      </c>
      <c r="F26" s="10"/>
      <c r="G26" s="40"/>
    </row>
    <row r="27" spans="1:7" x14ac:dyDescent="0.25">
      <c r="A27">
        <v>18</v>
      </c>
      <c r="B27" s="13" t="s">
        <v>184</v>
      </c>
      <c r="C27" s="10"/>
      <c r="D27" s="40"/>
      <c r="E27" s="17">
        <v>0</v>
      </c>
      <c r="F27" s="10"/>
      <c r="G27" s="40"/>
    </row>
    <row r="28" spans="1:7" x14ac:dyDescent="0.25">
      <c r="A28">
        <v>19</v>
      </c>
      <c r="B28" s="3" t="s">
        <v>185</v>
      </c>
      <c r="C28" s="13"/>
      <c r="D28" s="10"/>
      <c r="E28" s="17">
        <v>0</v>
      </c>
      <c r="F28" s="57"/>
      <c r="G28" s="40"/>
    </row>
    <row r="29" spans="1:7" x14ac:dyDescent="0.25">
      <c r="A29">
        <v>20</v>
      </c>
      <c r="B29" s="13" t="s">
        <v>186</v>
      </c>
      <c r="C29" s="10"/>
      <c r="D29" s="10"/>
      <c r="E29" s="17">
        <v>0</v>
      </c>
      <c r="F29" s="84"/>
      <c r="G29" s="40"/>
    </row>
    <row r="30" spans="1:7" x14ac:dyDescent="0.25">
      <c r="A30">
        <v>21</v>
      </c>
      <c r="B30" s="13" t="s">
        <v>187</v>
      </c>
      <c r="C30" s="10"/>
      <c r="D30" s="217">
        <v>0</v>
      </c>
      <c r="E30" s="22">
        <f>D30/2</f>
        <v>0</v>
      </c>
      <c r="F30" s="84"/>
      <c r="G30" s="40"/>
    </row>
    <row r="31" spans="1:7" x14ac:dyDescent="0.25">
      <c r="A31">
        <v>22</v>
      </c>
      <c r="B31" s="13" t="s">
        <v>188</v>
      </c>
      <c r="D31" s="60" t="s">
        <v>48</v>
      </c>
      <c r="E31" s="17">
        <v>0</v>
      </c>
      <c r="F31" s="10"/>
      <c r="G31" s="40"/>
    </row>
    <row r="32" spans="1:7" x14ac:dyDescent="0.25">
      <c r="A32">
        <v>23</v>
      </c>
      <c r="B32" s="13" t="s">
        <v>189</v>
      </c>
      <c r="C32" s="10"/>
      <c r="D32" s="60" t="s">
        <v>48</v>
      </c>
      <c r="E32" s="17">
        <v>0</v>
      </c>
      <c r="F32" s="10"/>
      <c r="G32" s="40"/>
    </row>
    <row r="33" spans="1:10" x14ac:dyDescent="0.25">
      <c r="A33">
        <v>24</v>
      </c>
      <c r="B33" s="13" t="s">
        <v>190</v>
      </c>
      <c r="C33" s="10"/>
      <c r="D33" s="40"/>
      <c r="E33" s="17">
        <v>0</v>
      </c>
      <c r="F33" s="10"/>
      <c r="G33" s="40"/>
    </row>
    <row r="34" spans="1:10" x14ac:dyDescent="0.25">
      <c r="A34">
        <v>25</v>
      </c>
      <c r="B34" s="13" t="s">
        <v>191</v>
      </c>
      <c r="C34" s="10"/>
      <c r="D34" s="40"/>
      <c r="E34" s="17">
        <v>0</v>
      </c>
      <c r="F34" s="13"/>
      <c r="G34" s="40"/>
    </row>
    <row r="35" spans="1:10" x14ac:dyDescent="0.25">
      <c r="A35">
        <v>26</v>
      </c>
      <c r="B35" s="13" t="s">
        <v>192</v>
      </c>
      <c r="C35" s="10"/>
      <c r="D35" s="40"/>
      <c r="E35" s="17">
        <v>0</v>
      </c>
      <c r="F35" s="10" t="s">
        <v>52</v>
      </c>
      <c r="G35" s="75">
        <f>IF(E12="Y",(E35*(0.9*43560)),E35*1.08*43560)</f>
        <v>0</v>
      </c>
    </row>
    <row r="36" spans="1:10" x14ac:dyDescent="0.25">
      <c r="A36">
        <v>28</v>
      </c>
      <c r="B36" s="26" t="s">
        <v>193</v>
      </c>
      <c r="C36" s="93"/>
      <c r="D36" s="94"/>
      <c r="E36" s="74">
        <f>SUM(E24:E35)</f>
        <v>1.35</v>
      </c>
      <c r="F36" s="43" t="s">
        <v>60</v>
      </c>
      <c r="G36" s="61"/>
    </row>
    <row r="37" spans="1:10" x14ac:dyDescent="0.25">
      <c r="B37" s="10"/>
      <c r="C37" s="10"/>
      <c r="D37" s="10"/>
      <c r="E37" s="16"/>
      <c r="F37" s="10"/>
      <c r="G37" s="10"/>
    </row>
    <row r="38" spans="1:10" x14ac:dyDescent="0.25">
      <c r="A38" s="8">
        <v>29</v>
      </c>
      <c r="B38" s="26" t="s">
        <v>194</v>
      </c>
      <c r="C38" s="93"/>
      <c r="D38" s="93"/>
      <c r="E38" s="93"/>
      <c r="F38" s="93"/>
      <c r="G38" s="106"/>
    </row>
    <row r="39" spans="1:10" x14ac:dyDescent="0.25">
      <c r="A39" s="8">
        <v>30</v>
      </c>
      <c r="B39" s="10" t="s">
        <v>195</v>
      </c>
      <c r="C39" s="41"/>
      <c r="D39" s="41"/>
      <c r="E39" s="41"/>
      <c r="F39" s="41"/>
      <c r="G39" s="219">
        <v>0</v>
      </c>
      <c r="H39" s="9" t="s">
        <v>65</v>
      </c>
    </row>
    <row r="40" spans="1:10" x14ac:dyDescent="0.25">
      <c r="A40" s="8">
        <v>31</v>
      </c>
      <c r="B40" s="10" t="s">
        <v>196</v>
      </c>
      <c r="C40" s="10"/>
      <c r="D40" s="10"/>
      <c r="E40" s="10"/>
      <c r="F40" s="10"/>
      <c r="G40" s="166" t="s">
        <v>16</v>
      </c>
      <c r="H40" s="167" t="s">
        <v>215</v>
      </c>
    </row>
    <row r="41" spans="1:10" x14ac:dyDescent="0.25">
      <c r="A41" s="8">
        <v>32</v>
      </c>
      <c r="B41" s="10" t="s">
        <v>197</v>
      </c>
      <c r="C41" s="41"/>
      <c r="D41" s="41"/>
      <c r="E41" s="41"/>
      <c r="F41" s="41"/>
      <c r="G41" s="220">
        <v>0</v>
      </c>
      <c r="H41" s="9" t="s">
        <v>65</v>
      </c>
    </row>
    <row r="42" spans="1:10" x14ac:dyDescent="0.25">
      <c r="A42" s="8">
        <v>33</v>
      </c>
      <c r="B42" s="41" t="s">
        <v>198</v>
      </c>
      <c r="C42" s="41"/>
      <c r="D42" s="41"/>
      <c r="E42" s="41"/>
      <c r="F42" s="41"/>
      <c r="G42" s="218">
        <f>G39-G41</f>
        <v>0</v>
      </c>
      <c r="H42" s="9" t="s">
        <v>65</v>
      </c>
      <c r="J42" s="9"/>
    </row>
    <row r="43" spans="1:10" x14ac:dyDescent="0.25">
      <c r="A43" s="8">
        <v>34</v>
      </c>
      <c r="B43" s="10" t="s">
        <v>199</v>
      </c>
      <c r="C43" s="10"/>
      <c r="D43" s="10"/>
      <c r="E43" s="10"/>
      <c r="F43" s="10"/>
      <c r="G43" s="86"/>
      <c r="H43" s="9"/>
    </row>
    <row r="44" spans="1:10" x14ac:dyDescent="0.25">
      <c r="B44" s="10"/>
      <c r="C44" s="10"/>
      <c r="D44" s="10"/>
      <c r="E44" s="10"/>
      <c r="F44" s="10"/>
      <c r="G44" s="10"/>
    </row>
    <row r="45" spans="1:10" x14ac:dyDescent="0.25">
      <c r="B45" s="70"/>
      <c r="C45" s="10"/>
      <c r="D45" s="10"/>
      <c r="E45" s="10"/>
      <c r="F45" s="10"/>
      <c r="G45" s="10"/>
    </row>
    <row r="46" spans="1:10" x14ac:dyDescent="0.25">
      <c r="B46" s="43"/>
      <c r="C46" s="43"/>
      <c r="D46" s="43"/>
      <c r="E46" s="43"/>
      <c r="F46" s="43"/>
      <c r="G46" s="43"/>
    </row>
    <row r="47" spans="1:10" x14ac:dyDescent="0.25">
      <c r="A47">
        <v>34</v>
      </c>
      <c r="B47" s="10" t="s">
        <v>72</v>
      </c>
      <c r="C47" s="10" t="s">
        <v>73</v>
      </c>
      <c r="D47" s="10"/>
      <c r="E47" s="10" t="s">
        <v>74</v>
      </c>
      <c r="F47" s="10"/>
      <c r="G47" s="10"/>
    </row>
    <row r="48" spans="1:10" x14ac:dyDescent="0.25">
      <c r="A48">
        <v>35</v>
      </c>
      <c r="B48" s="10" t="s">
        <v>75</v>
      </c>
      <c r="C48" s="10"/>
      <c r="D48" s="10"/>
      <c r="E48" s="10"/>
      <c r="F48" s="10"/>
      <c r="G48" s="10"/>
    </row>
    <row r="49" spans="2:7" x14ac:dyDescent="0.25">
      <c r="B49" s="10"/>
      <c r="C49" s="10"/>
      <c r="D49" s="10"/>
      <c r="E49" s="10"/>
      <c r="F49" s="10"/>
      <c r="G49" s="10"/>
    </row>
  </sheetData>
  <sheetProtection sheet="1" objects="1" scenarios="1"/>
  <mergeCells count="8">
    <mergeCell ref="B23:G23"/>
    <mergeCell ref="B1:G1"/>
    <mergeCell ref="B2:G2"/>
    <mergeCell ref="B5:G5"/>
    <mergeCell ref="C6:G6"/>
    <mergeCell ref="C9:E9"/>
    <mergeCell ref="B16:G16"/>
    <mergeCell ref="B3:G3"/>
  </mergeCells>
  <dataValidations count="2">
    <dataValidation type="list" allowBlank="1" showInputMessage="1" showErrorMessage="1" sqref="E12" xr:uid="{304A76AA-27F6-4FEC-AB33-192B1DEBB02D}">
      <formula1>J8:J9</formula1>
    </dataValidation>
    <dataValidation type="list" allowBlank="1" showInputMessage="1" showErrorMessage="1" sqref="G40" xr:uid="{61AD7046-EFFE-4D98-87A9-B433A60727D8}">
      <formula1>$J$8:$J$9</formula1>
    </dataValidation>
  </dataValidations>
  <pageMargins left="0.7" right="0.7" top="0.75" bottom="0.75" header="0.3" footer="0.3"/>
  <pageSetup paperSize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A3BC5386AE2C46A6870CCA6CD17C71" ma:contentTypeVersion="13" ma:contentTypeDescription="Create a new document." ma:contentTypeScope="" ma:versionID="10db93884cb98f6807b6198162e69a32">
  <xsd:schema xmlns:xsd="http://www.w3.org/2001/XMLSchema" xmlns:xs="http://www.w3.org/2001/XMLSchema" xmlns:p="http://schemas.microsoft.com/office/2006/metadata/properties" xmlns:ns2="8e69d78c-30bd-4d30-99e6-dd5eef295f65" xmlns:ns3="650d1944-c33b-46be-a4aa-6c8faeec2a0e" targetNamespace="http://schemas.microsoft.com/office/2006/metadata/properties" ma:root="true" ma:fieldsID="d0063be89c2f9ae2649ec681647ce835" ns2:_="" ns3:_="">
    <xsd:import namespace="8e69d78c-30bd-4d30-99e6-dd5eef295f65"/>
    <xsd:import namespace="650d1944-c33b-46be-a4aa-6c8faeec2a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9d78c-30bd-4d30-99e6-dd5eef295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cf42e59-117c-4165-ac29-ae24445ce7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d1944-c33b-46be-a4aa-6c8faeec2a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78ab931-f9a9-4402-addb-13d569b4e0c9}" ma:internalName="TaxCatchAll" ma:showField="CatchAllData" ma:web="650d1944-c33b-46be-a4aa-6c8faeec2a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69d78c-30bd-4d30-99e6-dd5eef295f65">
      <Terms xmlns="http://schemas.microsoft.com/office/infopath/2007/PartnerControls"/>
    </lcf76f155ced4ddcb4097134ff3c332f>
    <TaxCatchAll xmlns="650d1944-c33b-46be-a4aa-6c8faeec2a0e" xsi:nil="true"/>
  </documentManagement>
</p:properties>
</file>

<file path=customXml/itemProps1.xml><?xml version="1.0" encoding="utf-8"?>
<ds:datastoreItem xmlns:ds="http://schemas.openxmlformats.org/officeDocument/2006/customXml" ds:itemID="{6E5ABEFC-2A1C-4263-A19F-43CDA0A452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9d78c-30bd-4d30-99e6-dd5eef295f65"/>
    <ds:schemaRef ds:uri="650d1944-c33b-46be-a4aa-6c8faeec2a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773196-427E-4610-A63B-F3FDA157B3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B31943-7DDB-44D9-9DE8-79814988C0D9}">
  <ds:schemaRefs>
    <ds:schemaRef ds:uri="650d1944-c33b-46be-a4aa-6c8faeec2a0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8e69d78c-30bd-4d30-99e6-dd5eef295f65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a9061e0c-24ca-4c1c-beff-039bb8c05816}" enabled="0" method="" siteId="{a9061e0c-24ca-4c1c-beff-039bb8c058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Standard Worksheet</vt:lpstr>
      <vt:lpstr>Specimen Tree Worksheet</vt:lpstr>
      <vt:lpstr>A</vt:lpstr>
      <vt:lpstr>Government and Linear Projects</vt:lpstr>
    </vt:vector>
  </TitlesOfParts>
  <Manager/>
  <Company>mncppc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Burke, Thomas</dc:creator>
  <cp:keywords/>
  <dc:description/>
  <cp:lastModifiedBy>Finch, Kim</cp:lastModifiedBy>
  <cp:revision/>
  <dcterms:created xsi:type="dcterms:W3CDTF">2003-08-06T17:07:22Z</dcterms:created>
  <dcterms:modified xsi:type="dcterms:W3CDTF">2024-10-29T15:15:59Z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0x01010090A3BC5386AE2C46A6870CCA6CD17C71</vt:lpwstr>
  </property>
</Properties>
</file>